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13"/>
  <workbookPr/>
  <mc:AlternateContent xmlns:mc="http://schemas.openxmlformats.org/markup-compatibility/2006">
    <mc:Choice Requires="x15">
      <x15ac:absPath xmlns:x15ac="http://schemas.microsoft.com/office/spreadsheetml/2010/11/ac" url="C:\Users\3056340\Desktop\"/>
    </mc:Choice>
  </mc:AlternateContent>
  <xr:revisionPtr revIDLastSave="0" documentId="8_{06F0FC4A-3A54-449A-AD8B-A10558A754E0}" xr6:coauthVersionLast="47" xr6:coauthVersionMax="47" xr10:uidLastSave="{00000000-0000-0000-0000-000000000000}"/>
  <workbookProtection lockStructure="1"/>
  <bookViews>
    <workbookView xWindow="20370" yWindow="-1515" windowWidth="25440" windowHeight="15390" tabRatio="765" firstSheet="2" activeTab="2" xr2:uid="{00000000-000D-0000-FFFF-FFFF00000000}"/>
  </bookViews>
  <sheets>
    <sheet name="Teaching Support Framework" sheetId="1" r:id="rId1"/>
    <sheet name="Marking Ranges" sheetId="2" r:id="rId2"/>
    <sheet name="Contract &amp; Payment Calculator" sheetId="3" r:id="rId3"/>
    <sheet name="lists" sheetId="4" state="hidden" r:id="rId4"/>
  </sheets>
  <definedNames>
    <definedName name="_xlnm.Print_Area" localSheetId="2">'Contract &amp; Payment Calculator'!$A$1:$O$46</definedName>
    <definedName name="_xlnm.Print_Area" localSheetId="1">'Marking Ranges'!$A$1:$E$16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smNativeData">
      <pm:revision xmlns:pm="smNativeData" day="1611305995" val="973" rev="124" rev64="64" revOS="4" revMin="124" revMax="0"/>
      <pm:docPrefs xmlns:pm="smNativeData" id="1611305995" fixedDigits="0" showNotice="1" showFrameBounds="1" autoChart="1" recalcOnPrint="1" recalcOnCopy="1" finalRounding="1" compatTextArt="1" tab="567" useDefinedPrintRange="1" printArea="currentSheet"/>
      <pm:compatibility xmlns:pm="smNativeData" id="1611305995" overlapCells="1"/>
      <pm:defCurrency xmlns:pm="smNativeData" id="1611305995"/>
    </ext>
  </extLst>
</workbook>
</file>

<file path=xl/calcChain.xml><?xml version="1.0" encoding="utf-8"?>
<calcChain xmlns="http://schemas.openxmlformats.org/spreadsheetml/2006/main">
  <c r="O20" i="3" l="1"/>
  <c r="O19" i="3"/>
  <c r="M20" i="3"/>
  <c r="N20" i="3" s="1"/>
  <c r="N22" i="3" s="1"/>
  <c r="M19" i="3"/>
  <c r="M21" i="3"/>
  <c r="N21" i="3"/>
  <c r="N19" i="3"/>
  <c r="I36" i="3"/>
  <c r="I35" i="3"/>
  <c r="I32" i="3"/>
  <c r="I31" i="3"/>
  <c r="O14" i="3"/>
  <c r="M18" i="3"/>
  <c r="N18" i="3" s="1"/>
  <c r="O16" i="3"/>
  <c r="C34" i="3"/>
  <c r="C29" i="3"/>
  <c r="F18" i="3"/>
  <c r="M14" i="3"/>
  <c r="N14" i="3" s="1"/>
  <c r="Q14" i="3" l="1"/>
  <c r="R14" i="3" s="1"/>
  <c r="O21" i="3"/>
  <c r="M16" i="3"/>
  <c r="N16" i="3" s="1"/>
  <c r="F35" i="3" l="1"/>
  <c r="F28" i="3"/>
  <c r="C32" i="3" l="1"/>
  <c r="D32" i="3" s="1"/>
  <c r="G32" i="3" s="1"/>
  <c r="B32" i="3"/>
  <c r="C31" i="3"/>
  <c r="B31" i="3"/>
  <c r="C27" i="3"/>
  <c r="N27" i="3"/>
  <c r="N28" i="3" s="1"/>
  <c r="C25" i="3"/>
  <c r="F24" i="3"/>
  <c r="C24" i="3"/>
  <c r="F23" i="3"/>
  <c r="C23" i="3"/>
  <c r="F22" i="3"/>
  <c r="C22" i="3"/>
  <c r="C20" i="3"/>
  <c r="Q21" i="3"/>
  <c r="R21" i="3" s="1"/>
  <c r="F19" i="3"/>
  <c r="C19" i="3"/>
  <c r="Q19" i="3"/>
  <c r="R19" i="3" s="1"/>
  <c r="O18" i="3"/>
  <c r="C18" i="3"/>
  <c r="O17" i="3"/>
  <c r="M17" i="3"/>
  <c r="N17" i="3" s="1"/>
  <c r="C16" i="3"/>
  <c r="O15" i="3"/>
  <c r="M15" i="3"/>
  <c r="N15" i="3" s="1"/>
  <c r="Q15" i="3" s="1"/>
  <c r="R15" i="3" s="1"/>
  <c r="F15" i="3"/>
  <c r="C15" i="3"/>
  <c r="F14" i="3"/>
  <c r="C14" i="3"/>
  <c r="E8" i="3"/>
  <c r="E7" i="3"/>
  <c r="G18" i="3" l="1"/>
  <c r="G14" i="3"/>
  <c r="D31" i="3"/>
  <c r="F31" i="3" s="1"/>
  <c r="F32" i="3"/>
  <c r="Q16" i="3"/>
  <c r="R16" i="3" s="1"/>
  <c r="Q18" i="3"/>
  <c r="R18" i="3" s="1"/>
  <c r="Q17" i="3"/>
  <c r="R17" i="3" s="1"/>
  <c r="F29" i="3"/>
  <c r="F30" i="3" s="1"/>
  <c r="G34" i="3"/>
  <c r="G35" i="3" s="1"/>
  <c r="G29" i="3"/>
  <c r="G30" i="3" s="1"/>
  <c r="N36" i="3"/>
  <c r="G27" i="3"/>
  <c r="G28" i="3" s="1"/>
  <c r="G24" i="3"/>
  <c r="G20" i="3"/>
  <c r="G16" i="3"/>
  <c r="G25" i="3"/>
  <c r="G22" i="3"/>
  <c r="G23" i="3"/>
  <c r="F21" i="3"/>
  <c r="G19" i="3"/>
  <c r="F26" i="3"/>
  <c r="N31" i="3" s="1"/>
  <c r="G15" i="3"/>
  <c r="F17" i="3"/>
  <c r="N32" i="3" s="1"/>
  <c r="N35" i="3" l="1"/>
  <c r="G31" i="3"/>
  <c r="G17" i="3"/>
  <c r="G26" i="3"/>
  <c r="G21" i="3"/>
  <c r="F33" i="3" l="1"/>
  <c r="F37" i="3" s="1"/>
  <c r="N37" i="3"/>
  <c r="G33" i="3"/>
  <c r="G3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18" authorId="0" shapeId="0" xr:uid="{00000000-0006-0000-0200-000001000000}">
      <text>
        <r>
          <rPr>
            <b/>
            <sz val="12"/>
            <color indexed="81"/>
            <rFont val="Tahoma"/>
            <family val="2"/>
          </rPr>
          <t>Select correct no hours as agreed.</t>
        </r>
        <r>
          <rPr>
            <sz val="9"/>
            <color indexed="81"/>
            <rFont val="Tahoma"/>
            <family val="2"/>
          </rPr>
          <t xml:space="preserve">
</t>
        </r>
      </text>
    </comment>
  </commentList>
</comments>
</file>

<file path=xl/sharedStrings.xml><?xml version="1.0" encoding="utf-8"?>
<sst xmlns="http://schemas.openxmlformats.org/spreadsheetml/2006/main" count="247" uniqueCount="179">
  <si>
    <t>TEACHING SUPPORT FRAMEWORK</t>
  </si>
  <si>
    <t>Teaching Support Activity</t>
  </si>
  <si>
    <t>Delivery By</t>
  </si>
  <si>
    <t>Delivery/Completion Time</t>
  </si>
  <si>
    <t>Further Information</t>
  </si>
  <si>
    <t>TA (Non-PGR)</t>
  </si>
  <si>
    <t>PGTA (PGR)</t>
  </si>
  <si>
    <t>For Undergraduate &amp; Postgraduate level courses (AC2/AC1)</t>
  </si>
  <si>
    <t>For Undergraduate level  courses (PGR Band A/B)</t>
  </si>
  <si>
    <t>LECTURES</t>
  </si>
  <si>
    <t>PREP - 1st Delivery</t>
  </si>
  <si>
    <t>AC2</t>
  </si>
  <si>
    <t>N/A</t>
  </si>
  <si>
    <t>3 hours</t>
  </si>
  <si>
    <t>PREP - repeat in same week</t>
  </si>
  <si>
    <t>0.5 hours (see Further Information)</t>
  </si>
  <si>
    <t>0.5 hours for a repeat in the same week. Zero hours for further repeats in the same weeks</t>
  </si>
  <si>
    <t>DELIVERY</t>
  </si>
  <si>
    <t>1 hour per hour of delivery</t>
  </si>
  <si>
    <t>SEMINAR/TUTORIAL/ ORAL CLASSES</t>
  </si>
  <si>
    <t xml:space="preserve">PREP - 1st Delivery </t>
  </si>
  <si>
    <t>Band B</t>
  </si>
  <si>
    <t>1, 2 or 3 hours (see Further Information) *</t>
  </si>
  <si>
    <t xml:space="preserve">1 hour prep eg where working from a detailed course pack; 2 hours if substantial materials to be generated and where essential reading is required; and * in exceptional cases 3 hours (as agreed by Faculty Dean of Education). </t>
  </si>
  <si>
    <t xml:space="preserve"> </t>
  </si>
  <si>
    <t xml:space="preserve">PREP - repeat in same week </t>
  </si>
  <si>
    <t>0.5 hours</t>
  </si>
  <si>
    <t>0.5 hours for a repeat in the same week. Zero hours for further repeats in the same week</t>
  </si>
  <si>
    <t>LAB SUPERVISION/ DEMONSTRATING</t>
  </si>
  <si>
    <t>AC1</t>
  </si>
  <si>
    <t>Band A</t>
  </si>
  <si>
    <t>0- 1 hour (see Further Information)</t>
  </si>
  <si>
    <t>Zero hours if applicable.  0.5 hours if working from a detailed course pack/materials provided; 1 hour if substantial materials to be generated</t>
  </si>
  <si>
    <t xml:space="preserve">0.5 hours </t>
  </si>
  <si>
    <t>FIELD TRIP ASSISTANCE</t>
  </si>
  <si>
    <t xml:space="preserve">AC1  </t>
  </si>
  <si>
    <t xml:space="preserve">Band A  </t>
  </si>
  <si>
    <t>Number of contact hours</t>
  </si>
  <si>
    <t>Inclusive of travel time</t>
  </si>
  <si>
    <r>
      <rPr>
        <b/>
        <sz val="16"/>
        <rFont val="Calibri"/>
        <family val="2"/>
        <scheme val="minor"/>
      </rPr>
      <t>OFFICE HOURS</t>
    </r>
    <r>
      <rPr>
        <b/>
        <sz val="10"/>
        <rFont val="Calibri"/>
        <family val="2"/>
        <scheme val="minor"/>
      </rPr>
      <t xml:space="preserve"> (incl. associated admin such as email correspondence) - availability for students</t>
    </r>
  </si>
  <si>
    <t>0.5 hours per seminar group per week</t>
  </si>
  <si>
    <t xml:space="preserve">0.5hr will also be allocated per seminar group during Reading Weeks and non-teaching weeks prior to assessment submission, where applicable (e.g. if TA is teaching in week previous/after Reading Week or submitting related assignments during this time) </t>
  </si>
  <si>
    <t>MARKING</t>
  </si>
  <si>
    <t>Exam/Non-exam / Coursework</t>
  </si>
  <si>
    <t>AC2/AC1</t>
  </si>
  <si>
    <t>Band A/B</t>
  </si>
  <si>
    <t>See Table of Marking Ranges</t>
  </si>
  <si>
    <t xml:space="preserve">Rate dependent on type of marking </t>
  </si>
  <si>
    <t>Oral Exam</t>
  </si>
  <si>
    <t xml:space="preserve">Band B </t>
  </si>
  <si>
    <t>Hours of examination plus 0.5 hours preparation per hour of exam</t>
  </si>
  <si>
    <t>TRAINING</t>
  </si>
  <si>
    <t>See Further Information</t>
  </si>
  <si>
    <t xml:space="preserve">TAs will be paid at AC1 rate for hours of training.  PGRs will be offered a comprehensive training package as part of a PhD student's professional development, rather than being paid for attending training** </t>
  </si>
  <si>
    <t xml:space="preserve">* Modules convenors should give careful consideration to the range of material they require TAs/PGTAs to cover within a seminar in light of this time allocation.  Preparation is expected but should not be onerous and should not exceed the limits set out in the Framework, e.g. it is not expected that tutors would be required to read a significant amount of new material in order to prepare for seminar delivery.    </t>
  </si>
  <si>
    <t>** The Graduate School is piloting  a programme  to support PhD students through to HEA accreditation. This will be upscaled from 2018-19 and will offer a signfiicant value-added in the context of academic job applications.</t>
  </si>
  <si>
    <t>Marking Ranges 2022/23</t>
  </si>
  <si>
    <t>Marking Ranges</t>
  </si>
  <si>
    <t>Definition</t>
  </si>
  <si>
    <t>Examples</t>
  </si>
  <si>
    <t>Duration</t>
  </si>
  <si>
    <t>Min Competence Level</t>
  </si>
  <si>
    <t>A</t>
  </si>
  <si>
    <t>Very well-defined marking criteria; working to prepared/model answer(s); limited academic discretion/judgement required; high level of specialist knowledge not required</t>
  </si>
  <si>
    <t>Mathematical, technical and computational assessments, such as lab books and other assignments which map onto the criteria listed under Definition A</t>
  </si>
  <si>
    <r>
      <t>6 pieces per hour (10 mins per piece</t>
    </r>
    <r>
      <rPr>
        <vertAlign val="superscript"/>
        <sz val="10"/>
        <color theme="1"/>
        <rFont val="Calibri"/>
        <family val="2"/>
        <scheme val="minor"/>
      </rPr>
      <t>1</t>
    </r>
    <r>
      <rPr>
        <sz val="10"/>
        <color theme="1"/>
        <rFont val="Calibri"/>
        <family val="2"/>
        <scheme val="minor"/>
      </rPr>
      <t>)</t>
    </r>
  </si>
  <si>
    <t>AC1/PGR A</t>
  </si>
  <si>
    <t>B</t>
  </si>
  <si>
    <t>Well-defined criteria; some guidance provided on model answer, but requires interpretation of responses based on academic judgement/discretion; a level of specialist knowledge required as well as the ability to assess application and analysis of key principles in the discipline</t>
  </si>
  <si>
    <t>Shorter written pieces requiring significant correction/annotation ; mathematical coursework, technical and computational assessments, such as lab books and other assignments which map onto the criteria listed under Definition B</t>
  </si>
  <si>
    <t>3 pieces per hour (20 mins per piece)</t>
  </si>
  <si>
    <t xml:space="preserve">AC1/PGR A </t>
  </si>
  <si>
    <t>C</t>
  </si>
  <si>
    <t>Broad criteria to be applied, requiring substantial academic judgement to assess evidence of students' higher-level skills (e.g.interpretation/application/ analysis/synthesis/evaluation of materials and concepts); ability to undertake independent assessment and good level of specialist knowledge required</t>
  </si>
  <si>
    <t>Essay/Substantial written piece;  mathematical coursework, technical and computational assessments, such as lab books and other assignments which map onto the criteria listed under Definition C; also C0* range applicable for AHSS only e.g.  language marking (AEL); tutorial package i.e. presentation &amp; reflective reports (HAPP)</t>
  </si>
  <si>
    <r>
      <t>C0* • 20 mins per hour (3 pieces per hour)
C1 • 2-3000 = 20 mins + 10 mins feedback (</t>
    </r>
    <r>
      <rPr>
        <sz val="10"/>
        <color rgb="FFFF0000"/>
        <rFont val="Calibri"/>
        <family val="2"/>
        <scheme val="minor"/>
      </rPr>
      <t>2 pieces per hour</t>
    </r>
    <r>
      <rPr>
        <sz val="10"/>
        <color theme="1"/>
        <rFont val="Calibri"/>
        <family val="2"/>
        <scheme val="minor"/>
      </rPr>
      <t>)
C2 • 3-4000 = 30 mins + 10 mins feedback (</t>
    </r>
    <r>
      <rPr>
        <sz val="10"/>
        <color rgb="FFFF0000"/>
        <rFont val="Calibri"/>
        <family val="2"/>
        <scheme val="minor"/>
      </rPr>
      <t>1.5 pieces per hour</t>
    </r>
    <r>
      <rPr>
        <sz val="10"/>
        <color theme="1"/>
        <rFont val="Calibri"/>
        <family val="2"/>
        <scheme val="minor"/>
      </rPr>
      <t>)
C3 • 4-5000 = 40 mins + 10 mins feedback (</t>
    </r>
    <r>
      <rPr>
        <sz val="10"/>
        <color rgb="FFFF0000"/>
        <rFont val="Calibri"/>
        <family val="2"/>
        <scheme val="minor"/>
      </rPr>
      <t>1.2 pieces per hour</t>
    </r>
    <r>
      <rPr>
        <sz val="10"/>
        <color theme="1"/>
        <rFont val="Calibri"/>
        <family val="2"/>
        <scheme val="minor"/>
      </rPr>
      <t>)                                                    
C5 • Lab books and other assignments within mathematical, technical and computational assessments in range C = 30 mins (</t>
    </r>
    <r>
      <rPr>
        <sz val="10"/>
        <color rgb="FFFF0000"/>
        <rFont val="Calibri"/>
        <family val="2"/>
        <scheme val="minor"/>
      </rPr>
      <t>2 pieces per hour</t>
    </r>
    <r>
      <rPr>
        <sz val="10"/>
        <color theme="1"/>
        <rFont val="Calibri"/>
        <family val="2"/>
        <scheme val="minor"/>
      </rPr>
      <t xml:space="preserve">)
</t>
    </r>
  </si>
  <si>
    <t>AC2/PGR B</t>
  </si>
  <si>
    <t>D</t>
  </si>
  <si>
    <t>Well-defined criteria, but requires interpretation of responses based on a level of specialist knowledge and the ability to assess application and analysis of key principles</t>
  </si>
  <si>
    <t>Duration of the exam, including examiner discussion, plus 0.5 hours per hour of exam</t>
  </si>
  <si>
    <t>NOTES RE MATHEMATICAL, TECHNICAL AND COMPUTATIONAL ASSESSMENTS</t>
  </si>
  <si>
    <t xml:space="preserve">It is recognised  that the marking of lab books and assessments will require different levels of academic judgement depending on the complexity of the problems set. These therefore appear as examples under each of bands A, B and C, and their categorisation within a particular marking range must be agreed by module convenors with the DE in advance of the process of contracting PGTAs and TAs. </t>
  </si>
  <si>
    <r>
      <rPr>
        <b/>
        <vertAlign val="superscript"/>
        <sz val="10"/>
        <color rgb="FF000000"/>
        <rFont val="Arial"/>
        <family val="2"/>
      </rPr>
      <t xml:space="preserve">1 </t>
    </r>
    <r>
      <rPr>
        <b/>
        <sz val="10"/>
        <color rgb="FF000000"/>
        <rFont val="Arial"/>
        <family val="2"/>
      </rPr>
      <t>'Piece' may refer to a question on an assignment or to the whole assignment depending on length of questions. This should be agreed by module convenors with the DE in advance of the process of contracting PGTAs and TAs and articulated in the terms of appointment.</t>
    </r>
  </si>
  <si>
    <t>Teaching Support Framework - Contract and Payment Calculator 2024/25</t>
  </si>
  <si>
    <t>Delivery by</t>
  </si>
  <si>
    <t>SELECT DROPDOWN</t>
  </si>
  <si>
    <t>School</t>
  </si>
  <si>
    <t>Hourly Rates</t>
  </si>
  <si>
    <t xml:space="preserve">              £</t>
  </si>
  <si>
    <t>Module</t>
  </si>
  <si>
    <t>Name of TA/PGTA</t>
  </si>
  <si>
    <t xml:space="preserve">Academic Year </t>
  </si>
  <si>
    <t>Semester</t>
  </si>
  <si>
    <t>Period of payment</t>
  </si>
  <si>
    <t>Marking hours Calculation</t>
  </si>
  <si>
    <t>Exam / Non Exam / Coursework</t>
  </si>
  <si>
    <t>Calculation Check - to be deleted</t>
  </si>
  <si>
    <t>Activity</t>
  </si>
  <si>
    <t>Payment 
Grade</t>
  </si>
  <si>
    <t>Delivery/
Completion time (hrs)</t>
  </si>
  <si>
    <t>No of lectures/
Seminars/ 
Tutorials</t>
  </si>
  <si>
    <t>Total hours</t>
  </si>
  <si>
    <t>Payment
£</t>
  </si>
  <si>
    <t>Range</t>
  </si>
  <si>
    <t>No of
Students</t>
  </si>
  <si>
    <t>No of Pieces
 of Coursework per Student</t>
  </si>
  <si>
    <t>Oral
Exam
Contact
Hours</t>
  </si>
  <si>
    <t>Total</t>
  </si>
  <si>
    <t xml:space="preserve">Total Paid hours </t>
  </si>
  <si>
    <t>Total to be paid (Minutes)</t>
  </si>
  <si>
    <t>Minutes per piece</t>
  </si>
  <si>
    <t>Lecture</t>
  </si>
  <si>
    <t>Prep - 1st delivery</t>
  </si>
  <si>
    <t>Prep - Repeat in same week (one repeat only)</t>
  </si>
  <si>
    <t>Delivery</t>
  </si>
  <si>
    <t>C-0</t>
  </si>
  <si>
    <t>Total Lectures</t>
  </si>
  <si>
    <t>C -1</t>
  </si>
  <si>
    <t>Seminar/Tutorial/Oral Classes</t>
  </si>
  <si>
    <t>Prep - 1st delivery (1hr)</t>
  </si>
  <si>
    <t>C -2</t>
  </si>
  <si>
    <t>Prep - Repeat in same week  (one repeat only)</t>
  </si>
  <si>
    <t>C -3</t>
  </si>
  <si>
    <t>C -5</t>
  </si>
  <si>
    <t>Total Seminar/Tutorial/Oral Classes</t>
  </si>
  <si>
    <t>Lab Supervision/Demonstrating</t>
  </si>
  <si>
    <t>Prep - 1st delivery (0.5hrs)</t>
  </si>
  <si>
    <t>or Prep - 1st delivery (1 hr)</t>
  </si>
  <si>
    <t>Office Hours - Calculation</t>
  </si>
  <si>
    <t>No of Seminar Groups per week</t>
  </si>
  <si>
    <t>Total Lab Supervision/Demonstrating</t>
  </si>
  <si>
    <t>No of weeks</t>
  </si>
  <si>
    <t>Field Trip Assistance</t>
  </si>
  <si>
    <t>Total Field Trip Assistance</t>
  </si>
  <si>
    <t>Payment at 0.50 hour</t>
  </si>
  <si>
    <t>Office Hours</t>
  </si>
  <si>
    <t>Total Office Hours</t>
  </si>
  <si>
    <t>Teaching, Training  &amp; Admin</t>
  </si>
  <si>
    <t>Marking</t>
  </si>
  <si>
    <t>Hours</t>
  </si>
  <si>
    <t>Total Marking</t>
  </si>
  <si>
    <t>Training</t>
  </si>
  <si>
    <t>Number of hours</t>
  </si>
  <si>
    <t>Total Training</t>
  </si>
  <si>
    <t>Total Payment</t>
  </si>
  <si>
    <t>Notes</t>
  </si>
  <si>
    <t>New</t>
  </si>
  <si>
    <t>Repeat</t>
  </si>
  <si>
    <t>Refresh</t>
  </si>
  <si>
    <t>Seminar new</t>
  </si>
  <si>
    <t>grade</t>
  </si>
  <si>
    <t>Number of Weeks</t>
  </si>
  <si>
    <t>Delivery of Lecture</t>
  </si>
  <si>
    <t>Column1</t>
  </si>
  <si>
    <t>Semester 1</t>
  </si>
  <si>
    <t>Law</t>
  </si>
  <si>
    <t>Semester 2</t>
  </si>
  <si>
    <t>Queen's University Management School</t>
  </si>
  <si>
    <t>Arts, English and Languages</t>
  </si>
  <si>
    <t>History, Anthropology, Philosophy and Politics</t>
  </si>
  <si>
    <t>Social Sciences, Education and Social Work</t>
  </si>
  <si>
    <t>Senator George J Mitchell Institute for Global Peace, Security and Justice</t>
  </si>
  <si>
    <t>Institute of Professional Legal Studies</t>
  </si>
  <si>
    <t>Institute of Theology</t>
  </si>
  <si>
    <t>Faculty Office - AHSS</t>
  </si>
  <si>
    <t>Mechanical and Aerospace Engineering</t>
  </si>
  <si>
    <t>Electronics, Electrical Engineering and Computer Science</t>
  </si>
  <si>
    <t>Chemistry and Chemical Engineering</t>
  </si>
  <si>
    <t>Mathematics and Physics</t>
  </si>
  <si>
    <t>Psychology</t>
  </si>
  <si>
    <t>Natural and Built Environment</t>
  </si>
  <si>
    <t>Faculty Office (E&amp;PS)</t>
  </si>
  <si>
    <t>EPS Budget Management</t>
  </si>
  <si>
    <t>C -4</t>
  </si>
  <si>
    <t>Biological Sciences</t>
  </si>
  <si>
    <t>Pharmacy</t>
  </si>
  <si>
    <t>Nursing and Midwifery</t>
  </si>
  <si>
    <t>Medicine, Dentistry and Biomedical Sciences</t>
  </si>
  <si>
    <t>Faculty Office (MH&amp;LS)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</si>
</sst>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Red]\-&quot;£&quot;#,##0"/>
    <numFmt numFmtId="165" formatCode="_-* #,##0.00_-;\-* #,##0.00_-;_-* &quot;-&quot;??_-;_-@_-"/>
    <numFmt numFmtId="166" formatCode="_-* #,##0.0_-;\-* #,##0.0_-;_-* &quot;-&quot;??_-;_-@_-"/>
  </numFmts>
  <fonts count="46">
    <font>
      <sz val="11"/>
      <color rgb="FF000000"/>
      <name val="Calibri"/>
      <family val="2"/>
    </font>
    <font>
      <sz val="10"/>
      <color rgb="FF000000"/>
      <name val="Arial"/>
      <family val="2"/>
    </font>
    <font>
      <sz val="11"/>
      <color rgb="FF3F3F76"/>
      <name val="Calibri"/>
      <family val="2"/>
    </font>
    <font>
      <b/>
      <sz val="11"/>
      <color rgb="FF000000"/>
      <name val="Calibri"/>
      <family val="2"/>
    </font>
    <font>
      <b/>
      <sz val="20"/>
      <color rgb="FF000000"/>
      <name val="Calibri"/>
      <family val="2"/>
    </font>
    <font>
      <sz val="11"/>
      <color rgb="FFFF0000"/>
      <name val="Calibri"/>
      <family val="2"/>
    </font>
    <font>
      <b/>
      <sz val="15"/>
      <color rgb="FF000000"/>
      <name val="Calibri"/>
      <family val="2"/>
    </font>
    <font>
      <strike/>
      <sz val="11"/>
      <color rgb="FF000000"/>
      <name val="Calibri"/>
      <family val="2"/>
    </font>
    <font>
      <sz val="11"/>
      <color rgb="FFFFFFFF"/>
      <name val="Calibri"/>
      <family val="2"/>
    </font>
    <font>
      <sz val="20"/>
      <color rgb="FFFF0000"/>
      <name val="Calibri"/>
      <family val="2"/>
    </font>
    <font>
      <i/>
      <sz val="9"/>
      <color rgb="FF305496"/>
      <name val="Calibri"/>
      <family val="2"/>
    </font>
    <font>
      <sz val="11"/>
      <color rgb="FF305496"/>
      <name val="Calibri"/>
      <family val="2"/>
    </font>
    <font>
      <sz val="11"/>
      <color rgb="FF006100"/>
      <name val="Calibri"/>
      <family val="2"/>
    </font>
    <font>
      <sz val="11"/>
      <color rgb="FF000000"/>
      <name val="Arial"/>
      <family val="2"/>
    </font>
    <font>
      <b/>
      <sz val="16"/>
      <color rgb="FF000000"/>
      <name val="Arial"/>
      <family val="2"/>
    </font>
    <font>
      <b/>
      <sz val="11"/>
      <color rgb="FF000000"/>
      <name val="Arial"/>
      <family val="2"/>
    </font>
    <font>
      <b/>
      <sz val="10"/>
      <color rgb="FF000000"/>
      <name val="Arial"/>
      <family val="2"/>
    </font>
    <font>
      <b/>
      <u/>
      <sz val="10"/>
      <color rgb="FF000000"/>
      <name val="Arial"/>
      <family val="2"/>
    </font>
    <font>
      <b/>
      <sz val="7"/>
      <color rgb="FFFF0000"/>
      <name val="Calibri"/>
      <family val="2"/>
    </font>
    <font>
      <sz val="11"/>
      <color rgb="FF000000"/>
      <name val="Calibri"/>
      <family val="2"/>
    </font>
    <font>
      <sz val="11"/>
      <name val="Calibri"/>
      <family val="2"/>
    </font>
    <font>
      <sz val="9"/>
      <color indexed="81"/>
      <name val="Tahoma"/>
      <family val="2"/>
    </font>
    <font>
      <b/>
      <sz val="12"/>
      <color indexed="81"/>
      <name val="Tahoma"/>
      <family val="2"/>
    </font>
    <font>
      <sz val="11"/>
      <color rgb="FFFF0000"/>
      <name val="Calibri"/>
      <family val="2"/>
      <scheme val="minor"/>
    </font>
    <font>
      <b/>
      <sz val="11"/>
      <color theme="1"/>
      <name val="Calibri"/>
      <family val="2"/>
      <scheme val="minor"/>
    </font>
    <font>
      <b/>
      <sz val="22"/>
      <color theme="1"/>
      <name val="Calibri"/>
      <family val="2"/>
      <scheme val="minor"/>
    </font>
    <font>
      <b/>
      <sz val="11"/>
      <color theme="1"/>
      <name val="Arial"/>
      <family val="2"/>
    </font>
    <font>
      <sz val="10"/>
      <name val="Calibri"/>
      <family val="2"/>
      <scheme val="minor"/>
    </font>
    <font>
      <sz val="10"/>
      <color theme="1"/>
      <name val="Calibri"/>
      <family val="2"/>
      <scheme val="minor"/>
    </font>
    <font>
      <vertAlign val="superscript"/>
      <sz val="10"/>
      <color theme="1"/>
      <name val="Calibri"/>
      <family val="2"/>
      <scheme val="minor"/>
    </font>
    <font>
      <b/>
      <vertAlign val="superscript"/>
      <sz val="10"/>
      <color rgb="FF000000"/>
      <name val="Arial"/>
      <family val="2"/>
    </font>
    <font>
      <sz val="11"/>
      <color theme="1"/>
      <name val="Arial"/>
      <family val="2"/>
    </font>
    <font>
      <b/>
      <sz val="22"/>
      <color theme="0"/>
      <name val="Arial"/>
      <family val="2"/>
    </font>
    <font>
      <b/>
      <sz val="16"/>
      <name val="Arial"/>
      <family val="2"/>
    </font>
    <font>
      <b/>
      <sz val="12"/>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1"/>
      <color rgb="FF000000"/>
      <name val="Calibri"/>
      <family val="2"/>
      <scheme val="minor"/>
    </font>
    <font>
      <b/>
      <sz val="11"/>
      <name val="Calibri"/>
      <family val="2"/>
      <scheme val="minor"/>
    </font>
    <font>
      <b/>
      <sz val="16"/>
      <color theme="1"/>
      <name val="Calibri"/>
      <family val="2"/>
      <scheme val="minor"/>
    </font>
    <font>
      <b/>
      <sz val="16"/>
      <name val="Calibri"/>
      <family val="2"/>
      <scheme val="minor"/>
    </font>
    <font>
      <b/>
      <sz val="14"/>
      <color rgb="FF000000"/>
      <name val="Calibri"/>
      <family val="2"/>
      <scheme val="minor"/>
    </font>
    <font>
      <b/>
      <sz val="14"/>
      <name val="Calibri"/>
      <family val="2"/>
      <scheme val="minor"/>
    </font>
    <font>
      <b/>
      <sz val="10"/>
      <name val="Calibri"/>
      <family val="2"/>
      <scheme val="minor"/>
    </font>
    <font>
      <sz val="10"/>
      <color rgb="FFFF0000"/>
      <name val="Calibri"/>
      <family val="2"/>
      <scheme val="minor"/>
    </font>
  </fonts>
  <fills count="24">
    <fill>
      <patternFill patternType="none"/>
    </fill>
    <fill>
      <patternFill patternType="gray125"/>
    </fill>
    <fill>
      <patternFill patternType="solid">
        <fgColor rgb="FFFFCC99"/>
        <bgColor rgb="FFFFFFFF"/>
      </patternFill>
    </fill>
    <fill>
      <patternFill patternType="solid">
        <fgColor rgb="FFC6EFCE"/>
        <bgColor rgb="FFFFFFFF"/>
      </patternFill>
    </fill>
    <fill>
      <patternFill patternType="solid">
        <fgColor rgb="FFFFFFFF"/>
        <bgColor rgb="FFFFFFFF"/>
      </patternFill>
    </fill>
    <fill>
      <patternFill patternType="solid">
        <fgColor rgb="FFDDEBF7"/>
        <bgColor rgb="FFFFFFFF"/>
      </patternFill>
    </fill>
    <fill>
      <patternFill patternType="solid">
        <fgColor rgb="FFD8D8D8"/>
        <bgColor rgb="FFFFFFFF"/>
      </patternFill>
    </fill>
    <fill>
      <patternFill patternType="solid">
        <fgColor rgb="FFFFFFFF"/>
        <bgColor rgb="FFFFFFFF"/>
      </patternFill>
    </fill>
    <fill>
      <patternFill patternType="solid">
        <fgColor rgb="FFE1EFD8"/>
        <bgColor rgb="FFFFFFFF"/>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499984740745262"/>
        <bgColor rgb="FFB7E1CD"/>
      </patternFill>
    </fill>
    <fill>
      <patternFill patternType="solid">
        <fgColor theme="0" tint="-0.249977111117893"/>
        <bgColor rgb="FFB7E1CD"/>
      </patternFill>
    </fill>
    <fill>
      <patternFill patternType="solid">
        <fgColor theme="4" tint="0.39997558519241921"/>
        <bgColor rgb="FFB7E1CD"/>
      </patternFill>
    </fill>
    <fill>
      <patternFill patternType="solid">
        <fgColor theme="4" tint="0.59999389629810485"/>
        <bgColor rgb="FFB7E1CD"/>
      </patternFill>
    </fill>
    <fill>
      <patternFill patternType="solid">
        <fgColor theme="0" tint="-0.14999847407452621"/>
        <bgColor rgb="FFB7E1CD"/>
      </patternFill>
    </fill>
    <fill>
      <patternFill patternType="solid">
        <fgColor theme="3" tint="0.59999389629810485"/>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1" tint="0.499984740745262"/>
        <bgColor indexed="64"/>
      </patternFill>
    </fill>
  </fills>
  <borders count="89">
    <border>
      <left/>
      <right/>
      <top/>
      <bottom/>
      <diagonal/>
    </border>
    <border>
      <left style="thin">
        <color rgb="FF7F7F7F"/>
      </left>
      <right style="thin">
        <color rgb="FF7F7F7F"/>
      </right>
      <top style="thin">
        <color rgb="FF7F7F7F"/>
      </top>
      <bottom style="thin">
        <color rgb="FF7F7F7F"/>
      </bottom>
      <diagonal/>
    </border>
    <border>
      <left/>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style="thin">
        <color auto="1"/>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bottom style="thin">
        <color auto="1"/>
      </bottom>
      <diagonal/>
    </border>
    <border>
      <left/>
      <right/>
      <top style="medium">
        <color auto="1"/>
      </top>
      <bottom style="thin">
        <color auto="1"/>
      </bottom>
      <diagonal/>
    </border>
    <border>
      <left style="thin">
        <color auto="1"/>
      </left>
      <right style="medium">
        <color auto="1"/>
      </right>
      <top style="medium">
        <color auto="1"/>
      </top>
      <bottom/>
      <diagonal/>
    </border>
    <border>
      <left style="medium">
        <color indexed="64"/>
      </left>
      <right style="medium">
        <color indexed="64"/>
      </right>
      <top style="medium">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indexed="64"/>
      </left>
      <right style="medium">
        <color indexed="64"/>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right/>
      <top style="thin">
        <color auto="1"/>
      </top>
      <bottom style="medium">
        <color auto="1"/>
      </bottom>
      <diagonal/>
    </border>
    <border>
      <left style="thin">
        <color auto="1"/>
      </left>
      <right style="medium">
        <color auto="1"/>
      </right>
      <top/>
      <bottom style="medium">
        <color auto="1"/>
      </bottom>
      <diagonal/>
    </border>
    <border>
      <left style="medium">
        <color indexed="64"/>
      </left>
      <right style="medium">
        <color indexed="64"/>
      </right>
      <top style="thin">
        <color auto="1"/>
      </top>
      <bottom style="medium">
        <color auto="1"/>
      </bottom>
      <diagonal/>
    </border>
    <border>
      <left style="thin">
        <color auto="1"/>
      </left>
      <right style="medium">
        <color auto="1"/>
      </right>
      <top style="thin">
        <color auto="1"/>
      </top>
      <bottom/>
      <diagonal/>
    </border>
    <border>
      <left style="medium">
        <color indexed="64"/>
      </left>
      <right style="medium">
        <color indexed="64"/>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style="medium">
        <color indexed="64"/>
      </bottom>
      <diagonal/>
    </border>
  </borders>
  <cellStyleXfs count="4">
    <xf numFmtId="0" fontId="0" fillId="0" borderId="0"/>
    <xf numFmtId="0" fontId="2" fillId="2" borderId="1" applyNumberFormat="0" applyAlignment="0" applyProtection="0"/>
    <xf numFmtId="165" fontId="19" fillId="0" borderId="0" applyFont="0" applyFill="0" applyBorder="0" applyAlignment="0" applyProtection="0"/>
    <xf numFmtId="0" fontId="12" fillId="3" borderId="2" applyNumberFormat="0" applyBorder="0" applyAlignment="0" applyProtection="0"/>
  </cellStyleXfs>
  <cellXfs count="257">
    <xf numFmtId="0" fontId="0" fillId="0" borderId="0" xfId="0"/>
    <xf numFmtId="0" fontId="3" fillId="0" borderId="0" xfId="0" applyFont="1"/>
    <xf numFmtId="0" fontId="4" fillId="0" borderId="0" xfId="0" applyFont="1"/>
    <xf numFmtId="0" fontId="3" fillId="0" borderId="3" xfId="0" applyFont="1" applyBorder="1"/>
    <xf numFmtId="0" fontId="0" fillId="0" borderId="6" xfId="0" applyBorder="1" applyAlignment="1">
      <alignment horizontal="center" wrapText="1"/>
    </xf>
    <xf numFmtId="0" fontId="0" fillId="0" borderId="7" xfId="0" applyBorder="1" applyAlignment="1">
      <alignment horizontal="center"/>
    </xf>
    <xf numFmtId="0" fontId="0" fillId="0" borderId="6" xfId="0" applyBorder="1"/>
    <xf numFmtId="0" fontId="0" fillId="0" borderId="6" xfId="0" applyBorder="1" applyAlignment="1">
      <alignment wrapText="1"/>
    </xf>
    <xf numFmtId="0" fontId="0" fillId="0" borderId="8" xfId="0" applyBorder="1" applyAlignment="1">
      <alignment horizontal="center" wrapText="1"/>
    </xf>
    <xf numFmtId="0" fontId="7" fillId="0" borderId="0" xfId="0" applyFont="1"/>
    <xf numFmtId="166" fontId="2" fillId="0" borderId="0" xfId="2" applyNumberFormat="1" applyFont="1" applyAlignment="1">
      <alignment horizontal="center"/>
    </xf>
    <xf numFmtId="166" fontId="2" fillId="0" borderId="0" xfId="2" applyNumberFormat="1" applyFont="1"/>
    <xf numFmtId="0" fontId="3" fillId="0" borderId="9" xfId="0" applyFont="1" applyBorder="1"/>
    <xf numFmtId="0" fontId="0" fillId="4" borderId="11" xfId="0" applyFill="1" applyBorder="1"/>
    <xf numFmtId="0" fontId="0" fillId="0" borderId="5" xfId="0" applyBorder="1"/>
    <xf numFmtId="165" fontId="0" fillId="0" borderId="0" xfId="2" applyFont="1"/>
    <xf numFmtId="0" fontId="8" fillId="7" borderId="14" xfId="0" applyFont="1" applyFill="1" applyBorder="1"/>
    <xf numFmtId="165" fontId="0" fillId="7" borderId="14" xfId="2" applyFont="1" applyFill="1" applyBorder="1"/>
    <xf numFmtId="0" fontId="9" fillId="0" borderId="0" xfId="0" applyFont="1"/>
    <xf numFmtId="0" fontId="10" fillId="0" borderId="0" xfId="0" applyFont="1"/>
    <xf numFmtId="0" fontId="11" fillId="0" borderId="0" xfId="0" applyFont="1"/>
    <xf numFmtId="0" fontId="0" fillId="0" borderId="0" xfId="0" applyAlignment="1">
      <alignment vertical="center"/>
    </xf>
    <xf numFmtId="0" fontId="0" fillId="0" borderId="0" xfId="0" applyAlignment="1">
      <alignment horizontal="center"/>
    </xf>
    <xf numFmtId="0" fontId="1" fillId="0" borderId="0" xfId="0" applyFont="1"/>
    <xf numFmtId="0" fontId="3" fillId="0" borderId="15" xfId="0" applyFont="1" applyBorder="1" applyAlignment="1">
      <alignment horizontal="left"/>
    </xf>
    <xf numFmtId="0" fontId="18" fillId="0" borderId="0" xfId="0" applyFont="1"/>
    <xf numFmtId="0" fontId="3" fillId="0" borderId="16" xfId="0" applyFont="1" applyBorder="1"/>
    <xf numFmtId="0" fontId="0" fillId="9" borderId="22" xfId="0" applyFill="1" applyBorder="1"/>
    <xf numFmtId="0" fontId="0" fillId="9" borderId="26" xfId="0" applyFill="1" applyBorder="1"/>
    <xf numFmtId="0" fontId="0" fillId="9" borderId="0" xfId="0" applyFill="1"/>
    <xf numFmtId="166" fontId="2" fillId="0" borderId="0" xfId="2" applyNumberFormat="1" applyFont="1" applyFill="1"/>
    <xf numFmtId="165" fontId="0" fillId="0" borderId="0" xfId="2" applyFont="1" applyFill="1"/>
    <xf numFmtId="165" fontId="3" fillId="5" borderId="12" xfId="2" applyFont="1" applyFill="1" applyBorder="1"/>
    <xf numFmtId="165" fontId="3" fillId="6" borderId="13" xfId="2" applyFont="1" applyFill="1" applyBorder="1"/>
    <xf numFmtId="0" fontId="15" fillId="10" borderId="27" xfId="0" applyFont="1" applyFill="1" applyBorder="1" applyAlignment="1">
      <alignment horizontal="center" vertical="center" wrapText="1"/>
    </xf>
    <xf numFmtId="0" fontId="15" fillId="10" borderId="28" xfId="0" applyFont="1" applyFill="1" applyBorder="1" applyAlignment="1">
      <alignment horizontal="center" vertical="center"/>
    </xf>
    <xf numFmtId="0" fontId="26" fillId="10" borderId="28" xfId="0" applyFont="1" applyFill="1" applyBorder="1" applyAlignment="1">
      <alignment horizontal="center" vertical="center"/>
    </xf>
    <xf numFmtId="0" fontId="26" fillId="10" borderId="29" xfId="0" applyFont="1" applyFill="1" applyBorder="1" applyAlignment="1">
      <alignment horizontal="center" vertical="center"/>
    </xf>
    <xf numFmtId="0" fontId="26" fillId="10" borderId="30" xfId="0" applyFont="1" applyFill="1" applyBorder="1" applyAlignment="1">
      <alignment horizontal="center" vertical="center" wrapText="1"/>
    </xf>
    <xf numFmtId="0" fontId="16" fillId="10" borderId="31" xfId="0" applyFont="1" applyFill="1" applyBorder="1" applyAlignment="1">
      <alignment horizontal="center" vertical="center"/>
    </xf>
    <xf numFmtId="0" fontId="27" fillId="11" borderId="32" xfId="3" applyFont="1" applyFill="1" applyBorder="1" applyAlignment="1">
      <alignment vertical="center" wrapText="1"/>
    </xf>
    <xf numFmtId="0" fontId="28" fillId="11" borderId="33" xfId="3" applyFont="1" applyFill="1" applyBorder="1" applyAlignment="1">
      <alignment vertical="center" wrapText="1"/>
    </xf>
    <xf numFmtId="0" fontId="28" fillId="11" borderId="34" xfId="3" applyFont="1" applyFill="1" applyBorder="1" applyAlignment="1">
      <alignment vertical="center" wrapText="1"/>
    </xf>
    <xf numFmtId="0" fontId="28" fillId="11" borderId="35" xfId="3" applyFont="1" applyFill="1" applyBorder="1" applyAlignment="1">
      <alignment horizontal="center" vertical="center"/>
    </xf>
    <xf numFmtId="0" fontId="16" fillId="10" borderId="36" xfId="0" applyFont="1" applyFill="1" applyBorder="1" applyAlignment="1">
      <alignment horizontal="center" vertical="center"/>
    </xf>
    <xf numFmtId="0" fontId="27" fillId="11" borderId="37" xfId="3" applyFont="1" applyFill="1" applyBorder="1" applyAlignment="1">
      <alignment vertical="center" wrapText="1"/>
    </xf>
    <xf numFmtId="0" fontId="28" fillId="11" borderId="25" xfId="3" applyFont="1" applyFill="1" applyBorder="1" applyAlignment="1">
      <alignment vertical="center" wrapText="1"/>
    </xf>
    <xf numFmtId="0" fontId="28" fillId="11" borderId="38" xfId="3" applyFont="1" applyFill="1" applyBorder="1" applyAlignment="1">
      <alignment vertical="center" wrapText="1"/>
    </xf>
    <xf numFmtId="0" fontId="28" fillId="11" borderId="39" xfId="3" applyFont="1" applyFill="1" applyBorder="1" applyAlignment="1">
      <alignment horizontal="center" vertical="center"/>
    </xf>
    <xf numFmtId="0" fontId="23" fillId="0" borderId="0" xfId="0" applyFont="1"/>
    <xf numFmtId="0" fontId="28" fillId="11" borderId="39" xfId="3" applyFont="1" applyFill="1" applyBorder="1" applyAlignment="1">
      <alignment horizontal="center" vertical="center" wrapText="1"/>
    </xf>
    <xf numFmtId="0" fontId="16" fillId="10" borderId="40" xfId="0" applyFont="1" applyFill="1" applyBorder="1" applyAlignment="1">
      <alignment horizontal="center" vertical="center"/>
    </xf>
    <xf numFmtId="0" fontId="27" fillId="11" borderId="41" xfId="3" applyFont="1" applyFill="1" applyBorder="1" applyAlignment="1">
      <alignment vertical="center" wrapText="1"/>
    </xf>
    <xf numFmtId="0" fontId="28" fillId="11" borderId="42" xfId="3" applyFont="1" applyFill="1" applyBorder="1" applyAlignment="1">
      <alignment vertical="center" wrapText="1"/>
    </xf>
    <xf numFmtId="0" fontId="28" fillId="11" borderId="43" xfId="3" applyFont="1" applyFill="1" applyBorder="1" applyAlignment="1">
      <alignment horizontal="center" vertical="center" wrapText="1"/>
    </xf>
    <xf numFmtId="0" fontId="0" fillId="12" borderId="44" xfId="0" applyFill="1" applyBorder="1"/>
    <xf numFmtId="0" fontId="0" fillId="12" borderId="45" xfId="0" applyFill="1" applyBorder="1"/>
    <xf numFmtId="0" fontId="0" fillId="12" borderId="46" xfId="0" applyFill="1" applyBorder="1" applyAlignment="1">
      <alignment horizontal="center"/>
    </xf>
    <xf numFmtId="0" fontId="0" fillId="12" borderId="47" xfId="0" applyFill="1" applyBorder="1" applyAlignment="1">
      <alignment wrapText="1"/>
    </xf>
    <xf numFmtId="0" fontId="0" fillId="12" borderId="0" xfId="0" applyFill="1" applyAlignment="1">
      <alignment wrapText="1"/>
    </xf>
    <xf numFmtId="0" fontId="0" fillId="12" borderId="48" xfId="0" applyFill="1" applyBorder="1" applyAlignment="1">
      <alignment horizontal="center" wrapText="1"/>
    </xf>
    <xf numFmtId="0" fontId="31" fillId="0" borderId="0" xfId="0" applyFont="1"/>
    <xf numFmtId="0" fontId="33" fillId="14" borderId="24" xfId="0" applyFont="1" applyFill="1" applyBorder="1" applyAlignment="1">
      <alignment horizontal="center" vertical="center" wrapText="1"/>
    </xf>
    <xf numFmtId="0" fontId="33" fillId="14" borderId="39" xfId="0" applyFont="1" applyFill="1" applyBorder="1" applyAlignment="1">
      <alignment horizontal="center" vertical="center" wrapText="1"/>
    </xf>
    <xf numFmtId="0" fontId="34" fillId="15" borderId="53" xfId="0" applyFont="1" applyFill="1" applyBorder="1" applyAlignment="1">
      <alignment horizontal="center" vertical="center" wrapText="1"/>
    </xf>
    <xf numFmtId="0" fontId="34" fillId="16" borderId="30" xfId="0" applyFont="1" applyFill="1" applyBorder="1" applyAlignment="1">
      <alignment horizontal="center" vertical="center" wrapText="1"/>
    </xf>
    <xf numFmtId="0" fontId="34" fillId="17" borderId="61" xfId="0" applyFont="1" applyFill="1" applyBorder="1" applyAlignment="1">
      <alignment horizontal="left" vertical="center" wrapText="1"/>
    </xf>
    <xf numFmtId="0" fontId="36" fillId="18" borderId="62" xfId="0" applyFont="1" applyFill="1" applyBorder="1" applyAlignment="1">
      <alignment horizontal="center" vertical="center"/>
    </xf>
    <xf numFmtId="0" fontId="38" fillId="20" borderId="64" xfId="0" applyFont="1" applyFill="1" applyBorder="1" applyAlignment="1">
      <alignment vertical="center" wrapText="1"/>
    </xf>
    <xf numFmtId="164" fontId="13" fillId="10" borderId="56" xfId="0" applyNumberFormat="1" applyFont="1" applyFill="1" applyBorder="1" applyAlignment="1">
      <alignment horizontal="left" vertical="center" wrapText="1"/>
    </xf>
    <xf numFmtId="0" fontId="34" fillId="17" borderId="39" xfId="0" applyFont="1" applyFill="1" applyBorder="1" applyAlignment="1">
      <alignment horizontal="left" vertical="center" wrapText="1"/>
    </xf>
    <xf numFmtId="0" fontId="36" fillId="18" borderId="24" xfId="0" applyFont="1" applyFill="1" applyBorder="1" applyAlignment="1">
      <alignment horizontal="center" vertical="center"/>
    </xf>
    <xf numFmtId="0" fontId="39" fillId="20" borderId="67" xfId="0" applyFont="1" applyFill="1" applyBorder="1" applyAlignment="1">
      <alignment vertical="center" wrapText="1"/>
    </xf>
    <xf numFmtId="164" fontId="38" fillId="11" borderId="68" xfId="0" applyNumberFormat="1" applyFont="1" applyFill="1" applyBorder="1" applyAlignment="1">
      <alignment horizontal="left" vertical="center" wrapText="1"/>
    </xf>
    <xf numFmtId="0" fontId="34" fillId="17" borderId="43" xfId="0" applyFont="1" applyFill="1" applyBorder="1" applyAlignment="1">
      <alignment horizontal="left" vertical="center" wrapText="1"/>
    </xf>
    <xf numFmtId="0" fontId="36" fillId="18" borderId="70" xfId="0" applyFont="1" applyFill="1" applyBorder="1" applyAlignment="1">
      <alignment horizontal="center" vertical="center"/>
    </xf>
    <xf numFmtId="0" fontId="24" fillId="20" borderId="72" xfId="0" applyFont="1" applyFill="1" applyBorder="1" applyAlignment="1">
      <alignment vertical="center" wrapText="1"/>
    </xf>
    <xf numFmtId="164" fontId="38" fillId="10" borderId="51" xfId="0" applyNumberFormat="1" applyFont="1" applyFill="1" applyBorder="1" applyAlignment="1">
      <alignment horizontal="left" vertical="center" wrapText="1"/>
    </xf>
    <xf numFmtId="0" fontId="34" fillId="17" borderId="35" xfId="0" applyFont="1" applyFill="1" applyBorder="1" applyAlignment="1">
      <alignment horizontal="left" vertical="center" wrapText="1"/>
    </xf>
    <xf numFmtId="0" fontId="36" fillId="18" borderId="50" xfId="0" applyFont="1" applyFill="1" applyBorder="1" applyAlignment="1">
      <alignment horizontal="center" vertical="center"/>
    </xf>
    <xf numFmtId="0" fontId="36" fillId="21" borderId="71" xfId="0" applyFont="1" applyFill="1" applyBorder="1" applyAlignment="1">
      <alignment horizontal="center" vertical="center"/>
    </xf>
    <xf numFmtId="0" fontId="38" fillId="22" borderId="59" xfId="0" applyFont="1" applyFill="1" applyBorder="1" applyAlignment="1">
      <alignment vertical="center" wrapText="1"/>
    </xf>
    <xf numFmtId="164" fontId="24" fillId="11" borderId="51" xfId="0" applyNumberFormat="1" applyFont="1" applyFill="1" applyBorder="1" applyAlignment="1">
      <alignment horizontal="left" vertical="center" wrapText="1"/>
    </xf>
    <xf numFmtId="0" fontId="34" fillId="17" borderId="73" xfId="0" applyFont="1" applyFill="1" applyBorder="1" applyAlignment="1">
      <alignment horizontal="left" vertical="center" wrapText="1"/>
    </xf>
    <xf numFmtId="0" fontId="36" fillId="18" borderId="22" xfId="0" applyFont="1" applyFill="1" applyBorder="1" applyAlignment="1">
      <alignment horizontal="center" vertical="center"/>
    </xf>
    <xf numFmtId="0" fontId="36" fillId="21" borderId="73" xfId="0" applyFont="1" applyFill="1" applyBorder="1" applyAlignment="1">
      <alignment horizontal="center" vertical="center"/>
    </xf>
    <xf numFmtId="0" fontId="39" fillId="20" borderId="74" xfId="0" applyFont="1" applyFill="1" applyBorder="1" applyAlignment="1">
      <alignment vertical="center" wrapText="1"/>
    </xf>
    <xf numFmtId="0" fontId="39" fillId="11" borderId="75" xfId="0" applyFont="1" applyFill="1" applyBorder="1" applyAlignment="1">
      <alignment vertical="center" wrapText="1"/>
    </xf>
    <xf numFmtId="0" fontId="36" fillId="21" borderId="43" xfId="0" applyFont="1" applyFill="1" applyBorder="1" applyAlignment="1">
      <alignment horizontal="center" vertical="center"/>
    </xf>
    <xf numFmtId="0" fontId="39" fillId="20" borderId="72" xfId="0" applyFont="1" applyFill="1" applyBorder="1" applyAlignment="1">
      <alignment vertical="center" wrapText="1"/>
    </xf>
    <xf numFmtId="164" fontId="38" fillId="10" borderId="76" xfId="0" applyNumberFormat="1" applyFont="1" applyFill="1" applyBorder="1" applyAlignment="1">
      <alignment horizontal="left" vertical="center" wrapText="1"/>
    </xf>
    <xf numFmtId="0" fontId="36" fillId="21" borderId="35" xfId="0" applyFont="1" applyFill="1" applyBorder="1" applyAlignment="1">
      <alignment horizontal="center" vertical="center"/>
    </xf>
    <xf numFmtId="0" fontId="39" fillId="20" borderId="27" xfId="0" applyFont="1" applyFill="1" applyBorder="1" applyAlignment="1">
      <alignment vertical="center" wrapText="1"/>
    </xf>
    <xf numFmtId="164" fontId="38" fillId="11" borderId="56" xfId="0" applyNumberFormat="1" applyFont="1" applyFill="1" applyBorder="1" applyAlignment="1">
      <alignment horizontal="left" vertical="center" wrapText="1"/>
    </xf>
    <xf numFmtId="0" fontId="36" fillId="18" borderId="0" xfId="0" applyFont="1" applyFill="1" applyAlignment="1">
      <alignment horizontal="center" vertical="center"/>
    </xf>
    <xf numFmtId="0" fontId="36" fillId="21" borderId="66" xfId="0" applyFont="1" applyFill="1" applyBorder="1" applyAlignment="1">
      <alignment horizontal="center" vertical="center"/>
    </xf>
    <xf numFmtId="0" fontId="39" fillId="20" borderId="58" xfId="0" applyFont="1" applyFill="1" applyBorder="1" applyAlignment="1">
      <alignment vertical="center" wrapText="1"/>
    </xf>
    <xf numFmtId="0" fontId="41" fillId="17" borderId="49" xfId="0" applyFont="1" applyFill="1" applyBorder="1" applyAlignment="1">
      <alignment horizontal="left" vertical="center" wrapText="1"/>
    </xf>
    <xf numFmtId="0" fontId="42" fillId="10" borderId="51" xfId="0" applyFont="1" applyFill="1" applyBorder="1" applyAlignment="1">
      <alignment horizontal="left" vertical="center"/>
    </xf>
    <xf numFmtId="0" fontId="36" fillId="21" borderId="61" xfId="0" applyFont="1" applyFill="1" applyBorder="1" applyAlignment="1">
      <alignment horizontal="center" vertical="center"/>
    </xf>
    <xf numFmtId="0" fontId="36" fillId="18" borderId="23" xfId="0" applyFont="1" applyFill="1" applyBorder="1" applyAlignment="1">
      <alignment horizontal="center" vertical="center" wrapText="1"/>
    </xf>
    <xf numFmtId="0" fontId="39" fillId="20" borderId="59" xfId="0" applyFont="1" applyFill="1" applyBorder="1" applyAlignment="1">
      <alignment vertical="center" wrapText="1"/>
    </xf>
    <xf numFmtId="164" fontId="24" fillId="10" borderId="79" xfId="0" applyNumberFormat="1" applyFont="1" applyFill="1" applyBorder="1" applyAlignment="1">
      <alignment horizontal="left" vertical="center" wrapText="1"/>
    </xf>
    <xf numFmtId="0" fontId="36" fillId="18" borderId="53" xfId="0" applyFont="1" applyFill="1" applyBorder="1" applyAlignment="1">
      <alignment horizontal="center" vertical="center"/>
    </xf>
    <xf numFmtId="0" fontId="37" fillId="23" borderId="30" xfId="0" applyFont="1" applyFill="1" applyBorder="1" applyAlignment="1">
      <alignment horizontal="center" vertical="center"/>
    </xf>
    <xf numFmtId="0" fontId="24" fillId="22" borderId="27" xfId="0" applyFont="1" applyFill="1" applyBorder="1" applyAlignment="1">
      <alignment vertical="center" wrapText="1"/>
    </xf>
    <xf numFmtId="164" fontId="38" fillId="11" borderId="54" xfId="0" applyNumberFormat="1" applyFont="1" applyFill="1" applyBorder="1" applyAlignment="1">
      <alignment horizontal="left" vertical="center" wrapText="1"/>
    </xf>
    <xf numFmtId="0" fontId="0" fillId="0" borderId="16" xfId="0" applyBorder="1"/>
    <xf numFmtId="0" fontId="0" fillId="9" borderId="16" xfId="0" applyFill="1" applyBorder="1"/>
    <xf numFmtId="0" fontId="0" fillId="0" borderId="16" xfId="0" applyBorder="1" applyAlignment="1">
      <alignment wrapText="1"/>
    </xf>
    <xf numFmtId="165" fontId="0" fillId="0" borderId="16" xfId="0" applyNumberFormat="1" applyBorder="1"/>
    <xf numFmtId="0" fontId="7" fillId="0" borderId="16" xfId="0" applyFont="1" applyBorder="1"/>
    <xf numFmtId="0" fontId="3" fillId="9" borderId="44" xfId="0" applyFont="1" applyFill="1" applyBorder="1"/>
    <xf numFmtId="0" fontId="0" fillId="9" borderId="45" xfId="0" applyFill="1" applyBorder="1"/>
    <xf numFmtId="0" fontId="0" fillId="9" borderId="46" xfId="0" applyFill="1" applyBorder="1"/>
    <xf numFmtId="0" fontId="0" fillId="9" borderId="80" xfId="0" applyFill="1" applyBorder="1"/>
    <xf numFmtId="4" fontId="0" fillId="9" borderId="73" xfId="0" applyNumberFormat="1" applyFill="1" applyBorder="1"/>
    <xf numFmtId="0" fontId="0" fillId="9" borderId="49" xfId="0" applyFill="1" applyBorder="1"/>
    <xf numFmtId="0" fontId="0" fillId="9" borderId="50" xfId="0" applyFill="1" applyBorder="1"/>
    <xf numFmtId="4" fontId="0" fillId="9" borderId="71" xfId="0" applyNumberFormat="1" applyFill="1" applyBorder="1"/>
    <xf numFmtId="0" fontId="3" fillId="9" borderId="55" xfId="0" applyFont="1" applyFill="1" applyBorder="1"/>
    <xf numFmtId="0" fontId="0" fillId="9" borderId="62" xfId="0" applyFill="1" applyBorder="1"/>
    <xf numFmtId="0" fontId="0" fillId="9" borderId="56" xfId="0" applyFill="1" applyBorder="1"/>
    <xf numFmtId="4" fontId="0" fillId="9" borderId="48" xfId="0" applyNumberFormat="1" applyFill="1" applyBorder="1"/>
    <xf numFmtId="0" fontId="0" fillId="9" borderId="81" xfId="0" applyFill="1" applyBorder="1"/>
    <xf numFmtId="4" fontId="0" fillId="9" borderId="51" xfId="0" applyNumberFormat="1" applyFill="1" applyBorder="1"/>
    <xf numFmtId="0" fontId="6" fillId="0" borderId="82" xfId="0" applyFont="1" applyBorder="1"/>
    <xf numFmtId="0" fontId="0" fillId="0" borderId="83" xfId="0" applyBorder="1"/>
    <xf numFmtId="0" fontId="0" fillId="0" borderId="84" xfId="0" applyBorder="1"/>
    <xf numFmtId="0" fontId="0" fillId="0" borderId="47" xfId="0" applyBorder="1"/>
    <xf numFmtId="0" fontId="0" fillId="0" borderId="85" xfId="0" applyBorder="1"/>
    <xf numFmtId="0" fontId="0" fillId="0" borderId="48" xfId="0" applyBorder="1"/>
    <xf numFmtId="0" fontId="3" fillId="0" borderId="47" xfId="0" applyFont="1" applyBorder="1"/>
    <xf numFmtId="0" fontId="0" fillId="0" borderId="86" xfId="0" applyBorder="1" applyAlignment="1">
      <alignment horizontal="center"/>
    </xf>
    <xf numFmtId="165" fontId="0" fillId="0" borderId="87" xfId="2" applyFont="1" applyBorder="1" applyAlignment="1">
      <alignment horizontal="center" wrapText="1"/>
    </xf>
    <xf numFmtId="0" fontId="20" fillId="0" borderId="16" xfId="0" applyFont="1" applyBorder="1"/>
    <xf numFmtId="0" fontId="0" fillId="0" borderId="14" xfId="0" applyBorder="1"/>
    <xf numFmtId="165" fontId="0" fillId="0" borderId="48" xfId="2" applyFont="1" applyBorder="1"/>
    <xf numFmtId="0" fontId="2" fillId="0" borderId="16" xfId="1" applyFill="1" applyBorder="1"/>
    <xf numFmtId="0" fontId="28" fillId="12" borderId="38" xfId="3" applyFont="1" applyFill="1" applyBorder="1" applyAlignment="1">
      <alignment horizontal="left" vertical="top" wrapText="1"/>
    </xf>
    <xf numFmtId="0" fontId="45" fillId="12" borderId="25" xfId="3" applyFont="1" applyFill="1" applyBorder="1" applyAlignment="1">
      <alignment vertical="center" wrapText="1"/>
    </xf>
    <xf numFmtId="2" fontId="0" fillId="0" borderId="16" xfId="0" applyNumberFormat="1" applyBorder="1"/>
    <xf numFmtId="0" fontId="0" fillId="8" borderId="10" xfId="0" applyFill="1" applyBorder="1" applyProtection="1">
      <protection locked="0"/>
    </xf>
    <xf numFmtId="0" fontId="0" fillId="8" borderId="15" xfId="0" applyFill="1" applyBorder="1" applyProtection="1">
      <protection locked="0"/>
    </xf>
    <xf numFmtId="0" fontId="3" fillId="0" borderId="17" xfId="0" applyFont="1" applyBorder="1"/>
    <xf numFmtId="0" fontId="3" fillId="0" borderId="12" xfId="0" applyFont="1" applyBorder="1"/>
    <xf numFmtId="0" fontId="0" fillId="8" borderId="14" xfId="0" applyFill="1" applyBorder="1" applyProtection="1">
      <protection locked="0"/>
    </xf>
    <xf numFmtId="0" fontId="8" fillId="7" borderId="19" xfId="0" applyFont="1" applyFill="1" applyBorder="1"/>
    <xf numFmtId="0" fontId="0" fillId="7" borderId="19" xfId="0" applyFill="1" applyBorder="1"/>
    <xf numFmtId="0" fontId="8" fillId="0" borderId="18" xfId="0" applyFont="1" applyBorder="1"/>
    <xf numFmtId="165" fontId="8" fillId="0" borderId="18" xfId="2" applyFont="1" applyFill="1" applyBorder="1"/>
    <xf numFmtId="0" fontId="3" fillId="0" borderId="13" xfId="0" applyFont="1" applyBorder="1"/>
    <xf numFmtId="0" fontId="0" fillId="8" borderId="4" xfId="0" applyFill="1" applyBorder="1" applyProtection="1">
      <protection locked="0"/>
    </xf>
    <xf numFmtId="0" fontId="8" fillId="0" borderId="16" xfId="0" applyFont="1" applyBorder="1"/>
    <xf numFmtId="0" fontId="3" fillId="0" borderId="21" xfId="0" applyFont="1" applyBorder="1"/>
    <xf numFmtId="0" fontId="0" fillId="0" borderId="19" xfId="0" applyBorder="1"/>
    <xf numFmtId="165" fontId="2" fillId="8" borderId="16" xfId="2" applyFont="1" applyFill="1" applyBorder="1" applyProtection="1">
      <protection locked="0"/>
    </xf>
    <xf numFmtId="165" fontId="0" fillId="0" borderId="16" xfId="2" applyFont="1" applyFill="1" applyBorder="1"/>
    <xf numFmtId="165" fontId="0" fillId="0" borderId="12" xfId="2" applyFont="1" applyBorder="1"/>
    <xf numFmtId="0" fontId="2" fillId="8" borderId="16" xfId="1" applyFill="1" applyBorder="1" applyProtection="1">
      <protection locked="0"/>
    </xf>
    <xf numFmtId="0" fontId="3" fillId="0" borderId="19" xfId="0" applyFont="1" applyBorder="1"/>
    <xf numFmtId="165" fontId="2" fillId="0" borderId="16" xfId="2" applyFont="1" applyFill="1" applyBorder="1"/>
    <xf numFmtId="165" fontId="0" fillId="8" borderId="16" xfId="2" applyFont="1" applyFill="1" applyBorder="1" applyProtection="1">
      <protection locked="0"/>
    </xf>
    <xf numFmtId="0" fontId="3" fillId="5" borderId="19" xfId="0" applyFont="1" applyFill="1" applyBorder="1"/>
    <xf numFmtId="0" fontId="0" fillId="5" borderId="16" xfId="0" applyFill="1" applyBorder="1"/>
    <xf numFmtId="166" fontId="0" fillId="5" borderId="16" xfId="2" applyNumberFormat="1" applyFont="1" applyFill="1" applyBorder="1"/>
    <xf numFmtId="165" fontId="0" fillId="5" borderId="16" xfId="2" applyFont="1" applyFill="1" applyBorder="1"/>
    <xf numFmtId="0" fontId="3" fillId="5" borderId="16" xfId="0" applyFont="1" applyFill="1" applyBorder="1"/>
    <xf numFmtId="166" fontId="3" fillId="5" borderId="16" xfId="2" applyNumberFormat="1" applyFont="1" applyFill="1" applyBorder="1"/>
    <xf numFmtId="165" fontId="3" fillId="5" borderId="16" xfId="2" applyFont="1" applyFill="1" applyBorder="1"/>
    <xf numFmtId="0" fontId="0" fillId="5" borderId="49" xfId="0" applyFill="1" applyBorder="1"/>
    <xf numFmtId="0" fontId="0" fillId="5" borderId="50" xfId="0" applyFill="1" applyBorder="1"/>
    <xf numFmtId="0" fontId="0" fillId="5" borderId="88" xfId="0" applyFill="1" applyBorder="1"/>
    <xf numFmtId="2" fontId="3" fillId="5" borderId="51" xfId="0" applyNumberFormat="1" applyFont="1" applyFill="1" applyBorder="1"/>
    <xf numFmtId="0" fontId="0" fillId="8" borderId="85" xfId="0" applyFill="1" applyBorder="1" applyProtection="1">
      <protection locked="0"/>
    </xf>
    <xf numFmtId="0" fontId="3" fillId="5" borderId="40" xfId="0" applyFont="1" applyFill="1" applyBorder="1"/>
    <xf numFmtId="0" fontId="3" fillId="5" borderId="70" xfId="0" applyFont="1" applyFill="1" applyBorder="1"/>
    <xf numFmtId="0" fontId="3" fillId="5" borderId="76" xfId="0" applyFont="1" applyFill="1" applyBorder="1"/>
    <xf numFmtId="165" fontId="0" fillId="5" borderId="16" xfId="2" applyFont="1" applyFill="1" applyBorder="1" applyAlignment="1">
      <alignment horizontal="right"/>
    </xf>
    <xf numFmtId="0" fontId="3" fillId="6" borderId="20" xfId="0" applyFont="1" applyFill="1" applyBorder="1"/>
    <xf numFmtId="0" fontId="3" fillId="6" borderId="21" xfId="0" applyFont="1" applyFill="1" applyBorder="1"/>
    <xf numFmtId="165" fontId="3" fillId="6" borderId="21" xfId="2" applyFont="1" applyFill="1" applyBorder="1"/>
    <xf numFmtId="0" fontId="0" fillId="7" borderId="16" xfId="0" applyFill="1" applyBorder="1"/>
    <xf numFmtId="4" fontId="0" fillId="7" borderId="16" xfId="0" applyNumberFormat="1" applyFill="1" applyBorder="1"/>
    <xf numFmtId="0" fontId="35" fillId="11" borderId="60" xfId="0" applyFont="1" applyFill="1" applyBorder="1" applyAlignment="1">
      <alignment horizontal="left" vertical="center" wrapText="1"/>
    </xf>
    <xf numFmtId="0" fontId="35" fillId="11" borderId="65" xfId="0" applyFont="1" applyFill="1" applyBorder="1" applyAlignment="1">
      <alignment horizontal="left" vertical="center" wrapText="1"/>
    </xf>
    <xf numFmtId="0" fontId="35" fillId="11" borderId="69" xfId="0" applyFont="1" applyFill="1" applyBorder="1" applyAlignment="1">
      <alignment horizontal="left" vertical="center" wrapText="1"/>
    </xf>
    <xf numFmtId="0" fontId="37" fillId="19" borderId="63" xfId="0" applyFont="1" applyFill="1" applyBorder="1" applyAlignment="1">
      <alignment horizontal="center" vertical="center" wrapText="1"/>
    </xf>
    <xf numFmtId="0" fontId="37" fillId="19" borderId="66" xfId="0" applyFont="1" applyFill="1" applyBorder="1" applyAlignment="1">
      <alignment horizontal="center" vertical="center" wrapText="1"/>
    </xf>
    <xf numFmtId="0" fontId="37" fillId="19" borderId="71" xfId="0" applyFont="1" applyFill="1" applyBorder="1" applyAlignment="1">
      <alignment horizontal="center" vertical="center" wrapText="1"/>
    </xf>
    <xf numFmtId="0" fontId="40" fillId="0" borderId="60" xfId="0" applyFont="1" applyBorder="1" applyAlignment="1">
      <alignment horizontal="left" vertical="center" wrapText="1"/>
    </xf>
    <xf numFmtId="0" fontId="40" fillId="0" borderId="65" xfId="0" applyFont="1" applyBorder="1" applyAlignment="1">
      <alignment horizontal="left" vertical="center" wrapText="1"/>
    </xf>
    <xf numFmtId="0" fontId="40" fillId="0" borderId="69" xfId="0" applyFont="1" applyBorder="1" applyAlignment="1">
      <alignment horizontal="left" vertical="center" wrapText="1"/>
    </xf>
    <xf numFmtId="0" fontId="24" fillId="12" borderId="49" xfId="0" applyFont="1" applyFill="1" applyBorder="1" applyAlignment="1">
      <alignment horizontal="left" wrapText="1"/>
    </xf>
    <xf numFmtId="0" fontId="24" fillId="12" borderId="50" xfId="0" applyFont="1" applyFill="1" applyBorder="1" applyAlignment="1">
      <alignment horizontal="left" wrapText="1"/>
    </xf>
    <xf numFmtId="0" fontId="24" fillId="12" borderId="51" xfId="0" applyFont="1" applyFill="1" applyBorder="1" applyAlignment="1">
      <alignment horizontal="left" wrapText="1"/>
    </xf>
    <xf numFmtId="0" fontId="32" fillId="13" borderId="52" xfId="0" applyFont="1" applyFill="1" applyBorder="1" applyAlignment="1">
      <alignment horizontal="center" vertical="center" wrapText="1"/>
    </xf>
    <xf numFmtId="0" fontId="32" fillId="13" borderId="53" xfId="0" applyFont="1" applyFill="1" applyBorder="1" applyAlignment="1">
      <alignment horizontal="center" vertical="center" wrapText="1"/>
    </xf>
    <xf numFmtId="0" fontId="32" fillId="13" borderId="54" xfId="0" applyFont="1" applyFill="1" applyBorder="1" applyAlignment="1">
      <alignment horizontal="center" vertical="center" wrapText="1"/>
    </xf>
    <xf numFmtId="0" fontId="14" fillId="10" borderId="44" xfId="0" applyFont="1" applyFill="1" applyBorder="1" applyAlignment="1">
      <alignment horizontal="center" vertical="center" wrapText="1"/>
    </xf>
    <xf numFmtId="0" fontId="14" fillId="10" borderId="46" xfId="0" applyFont="1" applyFill="1" applyBorder="1" applyAlignment="1">
      <alignment horizontal="center" vertical="center" wrapText="1"/>
    </xf>
    <xf numFmtId="0" fontId="14" fillId="10" borderId="47" xfId="0" applyFont="1" applyFill="1" applyBorder="1" applyAlignment="1">
      <alignment horizontal="center" vertical="center" wrapText="1"/>
    </xf>
    <xf numFmtId="0" fontId="14" fillId="10" borderId="48" xfId="0" applyFont="1" applyFill="1" applyBorder="1" applyAlignment="1">
      <alignment horizontal="center" vertical="center" wrapText="1"/>
    </xf>
    <xf numFmtId="0" fontId="14" fillId="10" borderId="49" xfId="0" applyFont="1" applyFill="1" applyBorder="1" applyAlignment="1">
      <alignment horizontal="center" vertical="center" wrapText="1"/>
    </xf>
    <xf numFmtId="0" fontId="14" fillId="10" borderId="51" xfId="0" applyFont="1" applyFill="1" applyBorder="1" applyAlignment="1">
      <alignment horizontal="center" vertical="center" wrapText="1"/>
    </xf>
    <xf numFmtId="0" fontId="33" fillId="14" borderId="55" xfId="0" applyFont="1" applyFill="1" applyBorder="1" applyAlignment="1">
      <alignment horizontal="center" vertical="center" wrapText="1"/>
    </xf>
    <xf numFmtId="0" fontId="33" fillId="14" borderId="56" xfId="0" applyFont="1" applyFill="1" applyBorder="1" applyAlignment="1">
      <alignment horizontal="center" vertical="center" wrapText="1"/>
    </xf>
    <xf numFmtId="0" fontId="14" fillId="10" borderId="57" xfId="0" applyFont="1" applyFill="1" applyBorder="1" applyAlignment="1">
      <alignment horizontal="center" vertical="center" wrapText="1"/>
    </xf>
    <xf numFmtId="0" fontId="14" fillId="10" borderId="58" xfId="0" applyFont="1" applyFill="1" applyBorder="1" applyAlignment="1">
      <alignment horizontal="center" vertical="center" wrapText="1"/>
    </xf>
    <xf numFmtId="0" fontId="14" fillId="10" borderId="59" xfId="0" applyFont="1" applyFill="1" applyBorder="1" applyAlignment="1">
      <alignment horizontal="center" vertical="center" wrapText="1"/>
    </xf>
    <xf numFmtId="0" fontId="43" fillId="17" borderId="52" xfId="0" applyFont="1" applyFill="1" applyBorder="1" applyAlignment="1">
      <alignment horizontal="left" vertical="center" wrapText="1"/>
    </xf>
    <xf numFmtId="0" fontId="43" fillId="17" borderId="54" xfId="0" applyFont="1" applyFill="1" applyBorder="1" applyAlignment="1">
      <alignment horizontal="left" vertical="center" wrapText="1"/>
    </xf>
    <xf numFmtId="0" fontId="35" fillId="0" borderId="60" xfId="0" applyFont="1" applyBorder="1" applyAlignment="1">
      <alignment horizontal="left" vertical="center" wrapText="1"/>
    </xf>
    <xf numFmtId="0" fontId="35" fillId="0" borderId="65" xfId="0" applyFont="1" applyBorder="1" applyAlignment="1">
      <alignment horizontal="left" vertical="center" wrapText="1"/>
    </xf>
    <xf numFmtId="0" fontId="35" fillId="0" borderId="69" xfId="0" applyFont="1" applyBorder="1" applyAlignment="1">
      <alignment horizontal="left" vertical="center" wrapText="1"/>
    </xf>
    <xf numFmtId="0" fontId="34" fillId="17" borderId="63" xfId="0" applyFont="1" applyFill="1" applyBorder="1" applyAlignment="1">
      <alignment horizontal="left" vertical="center" wrapText="1"/>
    </xf>
    <xf numFmtId="0" fontId="34" fillId="17" borderId="61" xfId="0" applyFont="1" applyFill="1" applyBorder="1" applyAlignment="1">
      <alignment horizontal="left" vertical="center" wrapText="1"/>
    </xf>
    <xf numFmtId="0" fontId="36" fillId="18" borderId="60" xfId="0" applyFont="1" applyFill="1" applyBorder="1" applyAlignment="1">
      <alignment horizontal="center" vertical="center" wrapText="1"/>
    </xf>
    <xf numFmtId="0" fontId="36" fillId="18" borderId="77" xfId="0" applyFont="1" applyFill="1" applyBorder="1" applyAlignment="1">
      <alignment horizontal="center" vertical="center" wrapText="1"/>
    </xf>
    <xf numFmtId="0" fontId="36" fillId="21" borderId="63" xfId="0" applyFont="1" applyFill="1" applyBorder="1" applyAlignment="1">
      <alignment horizontal="center" vertical="center"/>
    </xf>
    <xf numFmtId="0" fontId="36" fillId="21" borderId="61" xfId="0" applyFont="1" applyFill="1" applyBorder="1" applyAlignment="1">
      <alignment horizontal="center" vertical="center"/>
    </xf>
    <xf numFmtId="0" fontId="24" fillId="22" borderId="57" xfId="0" applyFont="1" applyFill="1" applyBorder="1" applyAlignment="1">
      <alignment horizontal="left" vertical="center" wrapText="1"/>
    </xf>
    <xf numFmtId="0" fontId="24" fillId="22" borderId="78" xfId="0" applyFont="1" applyFill="1" applyBorder="1" applyAlignment="1">
      <alignment horizontal="left" vertical="center" wrapText="1"/>
    </xf>
    <xf numFmtId="164" fontId="24" fillId="11" borderId="57" xfId="0" applyNumberFormat="1" applyFont="1" applyFill="1" applyBorder="1" applyAlignment="1">
      <alignment horizontal="left" vertical="center" wrapText="1"/>
    </xf>
    <xf numFmtId="164" fontId="24" fillId="11" borderId="78" xfId="0" applyNumberFormat="1" applyFont="1" applyFill="1" applyBorder="1" applyAlignment="1">
      <alignment horizontal="left" vertical="center" wrapText="1"/>
    </xf>
    <xf numFmtId="0" fontId="41" fillId="17" borderId="52" xfId="0" applyFont="1" applyFill="1" applyBorder="1" applyAlignment="1">
      <alignment horizontal="left" vertical="center" wrapText="1"/>
    </xf>
    <xf numFmtId="0" fontId="41" fillId="17" borderId="54" xfId="0" applyFont="1" applyFill="1" applyBorder="1" applyAlignment="1">
      <alignment horizontal="left" vertical="center" wrapText="1"/>
    </xf>
    <xf numFmtId="0" fontId="24" fillId="12" borderId="44" xfId="0" applyFont="1" applyFill="1" applyBorder="1" applyAlignment="1">
      <alignment horizontal="left" wrapText="1"/>
    </xf>
    <xf numFmtId="0" fontId="24" fillId="12" borderId="45" xfId="0" applyFont="1" applyFill="1" applyBorder="1" applyAlignment="1">
      <alignment horizontal="left" wrapText="1"/>
    </xf>
    <xf numFmtId="0" fontId="24" fillId="12" borderId="46" xfId="0" applyFont="1" applyFill="1" applyBorder="1" applyAlignment="1">
      <alignment horizontal="left" wrapText="1"/>
    </xf>
    <xf numFmtId="0" fontId="41" fillId="0" borderId="60" xfId="0" applyFont="1" applyBorder="1" applyAlignment="1">
      <alignment horizontal="left" vertical="center" wrapText="1"/>
    </xf>
    <xf numFmtId="0" fontId="41" fillId="0" borderId="65" xfId="0" applyFont="1" applyBorder="1" applyAlignment="1">
      <alignment horizontal="left" vertical="center" wrapText="1"/>
    </xf>
    <xf numFmtId="0" fontId="41" fillId="0" borderId="69" xfId="0" applyFont="1" applyBorder="1" applyAlignment="1">
      <alignment horizontal="left" vertical="center" wrapText="1"/>
    </xf>
    <xf numFmtId="0" fontId="30" fillId="12" borderId="49" xfId="0" applyFont="1" applyFill="1" applyBorder="1" applyAlignment="1">
      <alignment horizontal="left" vertical="center" wrapText="1"/>
    </xf>
    <xf numFmtId="0" fontId="16" fillId="12" borderId="50" xfId="0" applyFont="1" applyFill="1" applyBorder="1" applyAlignment="1">
      <alignment horizontal="left" vertical="center" wrapText="1"/>
    </xf>
    <xf numFmtId="0" fontId="16" fillId="12" borderId="51" xfId="0" applyFont="1" applyFill="1" applyBorder="1" applyAlignment="1">
      <alignment horizontal="left" vertical="center" wrapText="1"/>
    </xf>
    <xf numFmtId="0" fontId="0" fillId="0" borderId="0" xfId="0" applyAlignment="1">
      <alignment horizontal="center"/>
    </xf>
    <xf numFmtId="0" fontId="25" fillId="0" borderId="0" xfId="0" applyFont="1" applyAlignment="1">
      <alignment horizontal="center"/>
    </xf>
    <xf numFmtId="0" fontId="17" fillId="12" borderId="47" xfId="0" applyFont="1" applyFill="1" applyBorder="1" applyAlignment="1">
      <alignment horizontal="center" vertical="center"/>
    </xf>
    <xf numFmtId="0" fontId="17" fillId="12" borderId="0" xfId="0" applyFont="1" applyFill="1" applyAlignment="1">
      <alignment horizontal="center" vertical="center"/>
    </xf>
    <xf numFmtId="0" fontId="17" fillId="12" borderId="48" xfId="0" applyFont="1" applyFill="1" applyBorder="1" applyAlignment="1">
      <alignment horizontal="center" vertical="center"/>
    </xf>
    <xf numFmtId="0" fontId="1" fillId="12" borderId="47" xfId="0" applyFont="1" applyFill="1" applyBorder="1" applyAlignment="1">
      <alignment horizontal="left" vertical="center" wrapText="1"/>
    </xf>
    <xf numFmtId="0" fontId="1" fillId="12" borderId="0" xfId="0" applyFont="1" applyFill="1" applyAlignment="1">
      <alignment horizontal="left" vertical="center" wrapText="1"/>
    </xf>
    <xf numFmtId="0" fontId="1" fillId="12" borderId="48" xfId="0" applyFont="1" applyFill="1" applyBorder="1" applyAlignment="1">
      <alignment horizontal="left" vertical="center" wrapText="1"/>
    </xf>
    <xf numFmtId="0" fontId="16" fillId="12" borderId="47" xfId="0" quotePrefix="1" applyFont="1" applyFill="1" applyBorder="1" applyAlignment="1">
      <alignment horizontal="left" vertical="center" wrapText="1"/>
    </xf>
    <xf numFmtId="0" fontId="16" fillId="12" borderId="0" xfId="0" quotePrefix="1" applyFont="1" applyFill="1" applyAlignment="1">
      <alignment horizontal="left" vertical="center" wrapText="1"/>
    </xf>
    <xf numFmtId="0" fontId="16" fillId="12" borderId="48" xfId="0" quotePrefix="1" applyFont="1" applyFill="1" applyBorder="1" applyAlignment="1">
      <alignment horizontal="left" vertical="center" wrapText="1"/>
    </xf>
    <xf numFmtId="0" fontId="5" fillId="0" borderId="16" xfId="0" applyFont="1" applyBorder="1" applyAlignment="1">
      <alignment horizontal="center" wrapText="1"/>
    </xf>
    <xf numFmtId="0" fontId="0" fillId="8" borderId="17" xfId="0" applyFill="1" applyBorder="1" applyAlignment="1" applyProtection="1">
      <alignment horizontal="center"/>
      <protection locked="0"/>
    </xf>
    <xf numFmtId="0" fontId="0" fillId="8" borderId="18" xfId="0" applyFill="1" applyBorder="1" applyAlignment="1" applyProtection="1">
      <alignment horizontal="center"/>
      <protection locked="0"/>
    </xf>
    <xf numFmtId="0" fontId="0" fillId="8" borderId="15" xfId="0" applyFill="1" applyBorder="1" applyAlignment="1" applyProtection="1">
      <alignment horizontal="center"/>
      <protection locked="0"/>
    </xf>
    <xf numFmtId="0" fontId="0" fillId="8" borderId="19" xfId="0" applyFill="1" applyBorder="1" applyAlignment="1" applyProtection="1">
      <alignment horizontal="center"/>
      <protection locked="0"/>
    </xf>
    <xf numFmtId="0" fontId="0" fillId="8" borderId="16" xfId="0" applyFill="1" applyBorder="1" applyAlignment="1" applyProtection="1">
      <alignment horizontal="center"/>
      <protection locked="0"/>
    </xf>
    <xf numFmtId="0" fontId="0" fillId="8" borderId="14" xfId="0" applyFill="1" applyBorder="1" applyAlignment="1" applyProtection="1">
      <alignment horizontal="center"/>
      <protection locked="0"/>
    </xf>
    <xf numFmtId="0" fontId="0" fillId="8" borderId="20" xfId="0" applyFill="1" applyBorder="1" applyAlignment="1" applyProtection="1">
      <alignment horizontal="center"/>
      <protection locked="0"/>
    </xf>
    <xf numFmtId="0" fontId="0" fillId="8" borderId="21" xfId="0" applyFill="1" applyBorder="1" applyAlignment="1" applyProtection="1">
      <alignment horizontal="center"/>
      <protection locked="0"/>
    </xf>
    <xf numFmtId="0" fontId="0" fillId="8" borderId="4" xfId="0" applyFill="1" applyBorder="1" applyAlignment="1" applyProtection="1">
      <alignment horizontal="center"/>
      <protection locked="0"/>
    </xf>
  </cellXfs>
  <cellStyles count="4">
    <cellStyle name="Comma" xfId="2" builtinId="3" customBuiltin="1"/>
    <cellStyle name="Good" xfId="3" builtinId="26" customBuiltin="1"/>
    <cellStyle name="Input" xfId="1" builtinId="20" customBuiltin="1"/>
    <cellStyle name="Normal" xfId="0" builtinId="0" customBuiltin="1"/>
  </cellStyles>
  <dxfs count="10">
    <dxf>
      <fill>
        <patternFill patternType="solid">
          <bgColor rgb="FFA5A5A5"/>
        </patternFill>
      </fill>
    </dxf>
    <dxf>
      <fill>
        <patternFill patternType="solid">
          <bgColor rgb="FFA5A5A5"/>
        </patternFill>
      </fill>
    </dxf>
    <dxf>
      <fill>
        <patternFill patternType="solid">
          <bgColor rgb="FFA5A5A5"/>
        </patternFill>
      </fill>
    </dxf>
    <dxf>
      <fill>
        <patternFill patternType="solid">
          <bgColor rgb="FFA5A5A5"/>
        </patternFill>
      </fill>
    </dxf>
    <dxf>
      <fill>
        <patternFill patternType="solid">
          <bgColor rgb="FFA5A5A5"/>
        </patternFill>
      </fill>
    </dxf>
    <dxf>
      <fill>
        <patternFill patternType="solid">
          <bgColor rgb="FFA5A5A5"/>
        </patternFill>
      </fill>
    </dxf>
    <dxf>
      <fill>
        <patternFill patternType="solid">
          <bgColor rgb="FFA5A5A5"/>
        </patternFill>
      </fill>
    </dxf>
    <dxf>
      <fill>
        <patternFill patternType="solid">
          <bgColor rgb="FFE1EFD8"/>
        </patternFill>
      </fill>
    </dxf>
    <dxf>
      <fill>
        <patternFill patternType="solid">
          <bgColor rgb="FFA5A5A5"/>
        </patternFill>
      </fill>
    </dxf>
    <dxf>
      <fill>
        <patternFill patternType="solid">
          <bgColor rgb="FFA5A5A5"/>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11305995" count="1">
        <pm:charStyle name="Normal" fontId="0" Id="1"/>
      </pm:charStyles>
      <pm:colors xmlns:pm="smNativeData" id="1611305995" count="21">
        <pm:color name="Colour 24" rgb="3F3F76"/>
        <pm:color name="Colour 25" rgb="305496"/>
        <pm:color name="Colour 26" rgb="006100"/>
        <pm:color name="Colour 27" rgb="585858"/>
        <pm:color name="Colour 28" rgb="FFCC99"/>
        <pm:color name="Colour 29" rgb="DDEBF7"/>
        <pm:color name="Colour 30" rgb="D8D8D8"/>
        <pm:color name="Colour 31" rgb="E1EFD8"/>
        <pm:color name="Colour 32" rgb="C6EFCE"/>
        <pm:color name="Colour 33" rgb="FBE3D5"/>
        <pm:color name="Colour 34" rgb="B7E1CD"/>
        <pm:color name="Colour 35" rgb="2F75B5"/>
        <pm:color name="Colour 36" rgb="ACB9CA"/>
        <pm:color name="Colour 37" rgb="BDD7EE"/>
        <pm:color name="Colour 38" rgb="F4AF82"/>
        <pm:color name="Colour 39" rgb="C7C7C7"/>
        <pm:color name="Colour 40" rgb="BFBFBF"/>
        <pm:color name="Colour 41" rgb="9BC2E6"/>
        <pm:color name="Colour 42" rgb="7E7E7E"/>
        <pm:color name="Colour 43" rgb="A5A5A5"/>
        <pm:color name="Colour 44" rgb="5B9BD5"/>
      </pm:colors>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3762375</xdr:colOff>
      <xdr:row>0</xdr:row>
      <xdr:rowOff>63500</xdr:rowOff>
    </xdr:from>
    <xdr:to>
      <xdr:col>6</xdr:col>
      <xdr:colOff>6016625</xdr:colOff>
      <xdr:row>0</xdr:row>
      <xdr:rowOff>873125</xdr:rowOff>
    </xdr:to>
    <xdr:pic>
      <xdr:nvPicPr>
        <xdr:cNvPr id="2" name="Picture 5" descr="C:\Users\3052818\Desktop\QUB.jpg">
          <a:extLst>
            <a:ext uri="{FF2B5EF4-FFF2-40B4-BE49-F238E27FC236}">
              <a16:creationId xmlns:a16="http://schemas.microsoft.com/office/drawing/2014/main" id="{00000000-0008-0000-0000-000002000000}"/>
            </a:ext>
          </a:extLst>
        </xdr:cNvPr>
        <xdr:cNvPicPr>
          <a:extLst>
            <a:ext uri="smNativeData">
              <pm:smNativeData xmlns="" xmlns:pm="smNativeData" val="SMDATA_13_C5QKYBMAAAAlAAAAEQAAAI0AAAAAkAAAAEgAAACQAAAASAAAAAAAAAAAAAAAAAAAAAEAAABQAAAAAAAAAAAA4D8AAAAAAADgPwAAAAAAAOA/AAAAAAAA4D8AAAAAAADgPwAAAAAAAOA/AAAAAAAA4D8AAAAAAADgPwAAAAAAAOA/AAAAAAAA4D8CAAAAjAAAAAAAAAAAAAAA////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AcAAAA4AAAAAAAAAAAAAAAAAAAA////AAAAAAAAAAAAAAAAAAAAAAAAAAAAAAAAAAAAAABkAAAAZAAAAAAAAAAjAAAABAAAAGQAAAAXAAAAFAAAAAAAAAAAAAAA/38AAP9/AAAAAAAACQAAAAQAAAAAAAAADAAAABAAAAAAAAAAAAAAAAAAAAAAAAAAHgAAAGgAAAAAAAAAAAAAAAAAAAAAAAAAAAAAABAnAAAQJwAAAAAAAAAAAAAAAAAAAAAAAAAAAAAAAAAAAAAAAAAAAAAUAAAAAAAAAMDA/wAAAAAAZAAAADIAAAAAAAAAZAAAAAAAAAB/f38ACgAAACEAAAAwAAAALAAAAAAAAAAAAAAAAAAAAAAAAAAAAAAArQO2AwAAAAAAAAAAOA0AADsEAAABAAAA"/>
            </a:ext>
          </a:extLst>
        </xdr:cNvPicPr>
      </xdr:nvPicPr>
      <xdr:blipFill>
        <a:blip xmlns:r="http://schemas.openxmlformats.org/officeDocument/2006/relationships" r:embed="rId1"/>
        <a:stretch>
          <a:fillRect/>
        </a:stretch>
      </xdr:blipFill>
      <xdr:spPr>
        <a:xfrm>
          <a:off x="14097000" y="63500"/>
          <a:ext cx="2254250" cy="809625"/>
        </a:xfrm>
        <a:prstGeom prst="rect">
          <a:avLst/>
        </a:prstGeom>
        <a:noFill/>
        <a:ln w="12700" cap="flat">
          <a:noFill/>
          <a:prstDash val="solid"/>
          <a:headEnd type="none" w="med" len="med"/>
          <a:tailEnd type="none" w="med" len="med"/>
        </a:ln>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8" displayName="Table8" ref="J1:J23" totalsRowShown="0">
  <autoFilter ref="J1:J23" xr:uid="{00000000-0009-0000-0100-000001000000}"/>
  <tableColumns count="1">
    <tableColumn id="1" xr3:uid="{00000000-0010-0000-0000-000001000000}" name="Number of Weeks" totalsRowFunction="sum"/>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9" displayName="Table9" ref="N1:N24" totalsRowShown="0">
  <autoFilter ref="N1:N24" xr:uid="{00000000-0009-0000-0100-00000A000000}"/>
  <tableColumns count="1">
    <tableColumn id="1" xr3:uid="{00000000-0010-0000-0900-000001000000}" name="Column1" totalsRowFunction="sum"/>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4" displayName="Table4" ref="D1:D3" totalsRowShown="0">
  <autoFilter ref="D1:D3" xr:uid="{00000000-0009-0000-0100-00000B000000}"/>
  <tableColumns count="1">
    <tableColumn id="1" xr3:uid="{00000000-0010-0000-0A00-000001000000}" name="Delivery" totalsRowFunction="sum"/>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0" displayName="Table10" ref="L1:L8" totalsRowShown="0">
  <autoFilter ref="L1:L8" xr:uid="{00000000-0009-0000-0100-00000C000000}"/>
  <tableColumns count="1">
    <tableColumn id="1" xr3:uid="{00000000-0010-0000-0B00-000001000000}" name="Delivery of Lecture" totalsRowFunction="su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 displayName="Table3" ref="C1:C3" totalsRowShown="0">
  <autoFilter ref="C1:C3" xr:uid="{00000000-0009-0000-0100-000002000000}"/>
  <tableColumns count="1">
    <tableColumn id="1" xr3:uid="{00000000-0010-0000-0100-000001000000}" name="Refresh" totalsRowFunction="sum"/>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7" displayName="Table7" ref="A7:A10" totalsRowShown="0">
  <autoFilter ref="A7:A10" xr:uid="{00000000-0009-0000-0100-000003000000}"/>
  <tableColumns count="1">
    <tableColumn id="1" xr3:uid="{00000000-0010-0000-0200-000001000000}" name="Column1" totalsRowFunction="sum"/>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2" displayName="Table12" ref="A26:A28" totalsRowShown="0">
  <autoFilter ref="A26:A28" xr:uid="{00000000-0009-0000-0100-000004000000}"/>
  <tableColumns count="1">
    <tableColumn id="1" xr3:uid="{00000000-0010-0000-0300-000001000000}" name="Column1" totalsRowFunction="sum"/>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2" displayName="Table2" ref="B1:B3" totalsRowShown="0">
  <autoFilter ref="B1:B3" xr:uid="{00000000-0009-0000-0100-000005000000}"/>
  <tableColumns count="1">
    <tableColumn id="1" xr3:uid="{00000000-0010-0000-0400-000001000000}" name="Repeat" totalsRowFunction="sum"/>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 displayName="Table1" ref="A1:A3" totalsRowShown="0">
  <autoFilter ref="A1:A3" xr:uid="{00000000-0009-0000-0100-000006000000}"/>
  <tableColumns count="1">
    <tableColumn id="1" xr3:uid="{00000000-0010-0000-0500-000001000000}" name="New" totalsRowFunction="sum"/>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 displayName="Table6" ref="H1:H3" totalsRowShown="0">
  <autoFilter ref="H1:H3" xr:uid="{00000000-0009-0000-0100-000007000000}"/>
  <tableColumns count="1">
    <tableColumn id="1" xr3:uid="{00000000-0010-0000-0600-000001000000}" name="grade" totalsRowFunction="sum"/>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11" displayName="Table11" ref="P1:P4" totalsRowShown="0">
  <autoFilter ref="P1:P4" xr:uid="{00000000-0009-0000-0100-000008000000}"/>
  <tableColumns count="1">
    <tableColumn id="1" xr3:uid="{00000000-0010-0000-0700-000001000000}" name="Column1" totalsRowFunction="sum"/>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5" displayName="Table5" ref="F1:F4" totalsRowShown="0">
  <autoFilter ref="F1:F4" xr:uid="{00000000-0009-0000-0100-000009000000}"/>
  <tableColumns count="1">
    <tableColumn id="1" xr3:uid="{00000000-0010-0000-0800-000001000000}" name="Seminar new" totalsRowFunction="sum"/>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1"/>
  <sheetViews>
    <sheetView topLeftCell="F11" zoomScaleNormal="100" workbookViewId="0">
      <selection activeCell="J8" sqref="J8"/>
    </sheetView>
  </sheetViews>
  <sheetFormatPr defaultColWidth="8.85546875" defaultRowHeight="14.25"/>
  <cols>
    <col min="1" max="1" width="8.85546875" style="61"/>
    <col min="2" max="2" width="32.42578125" style="61" customWidth="1"/>
    <col min="3" max="3" width="33.42578125" style="61" customWidth="1"/>
    <col min="4" max="4" width="22" style="61" customWidth="1"/>
    <col min="5" max="5" width="23.7109375" style="61" bestFit="1" customWidth="1"/>
    <col min="6" max="6" width="34.42578125" style="61" customWidth="1"/>
    <col min="7" max="7" width="91.140625" style="61" customWidth="1"/>
    <col min="8" max="9" width="17.85546875" style="61" customWidth="1"/>
    <col min="10" max="10" width="33.140625" style="61" customWidth="1"/>
    <col min="11" max="11" width="69.7109375" style="61" customWidth="1"/>
    <col min="12" max="16384" width="8.85546875" style="61"/>
  </cols>
  <sheetData>
    <row r="1" spans="2:8" ht="74.25" customHeight="1" thickBot="1">
      <c r="B1" s="196" t="s">
        <v>0</v>
      </c>
      <c r="C1" s="197"/>
      <c r="D1" s="197"/>
      <c r="E1" s="197"/>
      <c r="F1" s="197"/>
      <c r="G1" s="198"/>
    </row>
    <row r="2" spans="2:8" ht="61.5" customHeight="1">
      <c r="B2" s="199" t="s">
        <v>1</v>
      </c>
      <c r="C2" s="200"/>
      <c r="D2" s="205" t="s">
        <v>2</v>
      </c>
      <c r="E2" s="206"/>
      <c r="F2" s="207" t="s">
        <v>3</v>
      </c>
      <c r="G2" s="207" t="s">
        <v>4</v>
      </c>
    </row>
    <row r="3" spans="2:8" ht="61.5" customHeight="1" thickBot="1">
      <c r="B3" s="201"/>
      <c r="C3" s="202"/>
      <c r="D3" s="62" t="s">
        <v>5</v>
      </c>
      <c r="E3" s="63" t="s">
        <v>6</v>
      </c>
      <c r="F3" s="208"/>
      <c r="G3" s="208"/>
    </row>
    <row r="4" spans="2:8" ht="92.25" customHeight="1" thickBot="1">
      <c r="B4" s="203"/>
      <c r="C4" s="204"/>
      <c r="D4" s="64" t="s">
        <v>7</v>
      </c>
      <c r="E4" s="65" t="s">
        <v>8</v>
      </c>
      <c r="F4" s="209"/>
      <c r="G4" s="209"/>
    </row>
    <row r="5" spans="2:8" ht="15.75" customHeight="1">
      <c r="B5" s="184" t="s">
        <v>9</v>
      </c>
      <c r="C5" s="66" t="s">
        <v>10</v>
      </c>
      <c r="D5" s="67" t="s">
        <v>11</v>
      </c>
      <c r="E5" s="187" t="s">
        <v>12</v>
      </c>
      <c r="F5" s="68" t="s">
        <v>13</v>
      </c>
      <c r="G5" s="69"/>
    </row>
    <row r="6" spans="2:8" ht="48.75" customHeight="1">
      <c r="B6" s="185"/>
      <c r="C6" s="70" t="s">
        <v>14</v>
      </c>
      <c r="D6" s="71" t="s">
        <v>11</v>
      </c>
      <c r="E6" s="188"/>
      <c r="F6" s="72" t="s">
        <v>15</v>
      </c>
      <c r="G6" s="73" t="s">
        <v>16</v>
      </c>
    </row>
    <row r="7" spans="2:8" ht="17.25" customHeight="1" thickBot="1">
      <c r="B7" s="186"/>
      <c r="C7" s="74" t="s">
        <v>17</v>
      </c>
      <c r="D7" s="75" t="s">
        <v>11</v>
      </c>
      <c r="E7" s="189"/>
      <c r="F7" s="76" t="s">
        <v>18</v>
      </c>
      <c r="G7" s="77"/>
    </row>
    <row r="8" spans="2:8" ht="81" customHeight="1" thickBot="1">
      <c r="B8" s="190" t="s">
        <v>19</v>
      </c>
      <c r="C8" s="78" t="s">
        <v>20</v>
      </c>
      <c r="D8" s="79" t="s">
        <v>11</v>
      </c>
      <c r="E8" s="80" t="s">
        <v>21</v>
      </c>
      <c r="F8" s="81" t="s">
        <v>22</v>
      </c>
      <c r="G8" s="82" t="s">
        <v>23</v>
      </c>
      <c r="H8" s="61" t="s">
        <v>24</v>
      </c>
    </row>
    <row r="9" spans="2:8" ht="48.75" customHeight="1">
      <c r="B9" s="191"/>
      <c r="C9" s="83" t="s">
        <v>25</v>
      </c>
      <c r="D9" s="84" t="s">
        <v>11</v>
      </c>
      <c r="E9" s="85" t="s">
        <v>21</v>
      </c>
      <c r="F9" s="86" t="s">
        <v>26</v>
      </c>
      <c r="G9" s="87" t="s">
        <v>27</v>
      </c>
    </row>
    <row r="10" spans="2:8" ht="18" customHeight="1" thickBot="1">
      <c r="B10" s="192"/>
      <c r="C10" s="74" t="s">
        <v>17</v>
      </c>
      <c r="D10" s="75" t="s">
        <v>11</v>
      </c>
      <c r="E10" s="88" t="s">
        <v>21</v>
      </c>
      <c r="F10" s="89" t="s">
        <v>18</v>
      </c>
      <c r="G10" s="90" t="s">
        <v>24</v>
      </c>
    </row>
    <row r="11" spans="2:8" ht="51.75" customHeight="1" thickBot="1">
      <c r="B11" s="230" t="s">
        <v>28</v>
      </c>
      <c r="C11" s="78" t="s">
        <v>20</v>
      </c>
      <c r="D11" s="67" t="s">
        <v>29</v>
      </c>
      <c r="E11" s="91" t="s">
        <v>30</v>
      </c>
      <c r="F11" s="92" t="s">
        <v>31</v>
      </c>
      <c r="G11" s="93" t="s">
        <v>32</v>
      </c>
    </row>
    <row r="12" spans="2:8" ht="45.75" customHeight="1">
      <c r="B12" s="231"/>
      <c r="C12" s="83" t="s">
        <v>25</v>
      </c>
      <c r="D12" s="94" t="s">
        <v>29</v>
      </c>
      <c r="E12" s="95" t="s">
        <v>30</v>
      </c>
      <c r="F12" s="96" t="s">
        <v>33</v>
      </c>
      <c r="G12" s="87" t="s">
        <v>27</v>
      </c>
    </row>
    <row r="13" spans="2:8" ht="19.5" customHeight="1" thickBot="1">
      <c r="B13" s="232"/>
      <c r="C13" s="74" t="s">
        <v>17</v>
      </c>
      <c r="D13" s="75" t="s">
        <v>29</v>
      </c>
      <c r="E13" s="88" t="s">
        <v>30</v>
      </c>
      <c r="F13" s="89" t="s">
        <v>18</v>
      </c>
      <c r="G13" s="90"/>
    </row>
    <row r="14" spans="2:8" ht="22.5" customHeight="1" thickBot="1">
      <c r="B14" s="97" t="s">
        <v>34</v>
      </c>
      <c r="C14" s="98"/>
      <c r="D14" s="79" t="s">
        <v>35</v>
      </c>
      <c r="E14" s="80" t="s">
        <v>36</v>
      </c>
      <c r="F14" s="81" t="s">
        <v>37</v>
      </c>
      <c r="G14" s="82" t="s">
        <v>38</v>
      </c>
    </row>
    <row r="15" spans="2:8" ht="84.75" customHeight="1" thickBot="1">
      <c r="B15" s="210" t="s">
        <v>39</v>
      </c>
      <c r="C15" s="211"/>
      <c r="D15" s="79" t="s">
        <v>11</v>
      </c>
      <c r="E15" s="80" t="s">
        <v>21</v>
      </c>
      <c r="F15" s="81" t="s">
        <v>40</v>
      </c>
      <c r="G15" s="82" t="s">
        <v>41</v>
      </c>
      <c r="H15" s="61" t="s">
        <v>24</v>
      </c>
    </row>
    <row r="16" spans="2:8" ht="31.5" customHeight="1">
      <c r="B16" s="212" t="s">
        <v>42</v>
      </c>
      <c r="C16" s="215" t="s">
        <v>43</v>
      </c>
      <c r="D16" s="217" t="s">
        <v>44</v>
      </c>
      <c r="E16" s="219" t="s">
        <v>45</v>
      </c>
      <c r="F16" s="221" t="s">
        <v>46</v>
      </c>
      <c r="G16" s="223" t="s">
        <v>47</v>
      </c>
    </row>
    <row r="17" spans="2:7" ht="15.75" customHeight="1">
      <c r="B17" s="213"/>
      <c r="C17" s="216"/>
      <c r="D17" s="218"/>
      <c r="E17" s="220"/>
      <c r="F17" s="222"/>
      <c r="G17" s="224"/>
    </row>
    <row r="18" spans="2:7" ht="54.75" customHeight="1" thickBot="1">
      <c r="B18" s="214"/>
      <c r="C18" s="66" t="s">
        <v>48</v>
      </c>
      <c r="D18" s="100" t="s">
        <v>11</v>
      </c>
      <c r="E18" s="99" t="s">
        <v>49</v>
      </c>
      <c r="F18" s="101" t="s">
        <v>50</v>
      </c>
      <c r="G18" s="102"/>
    </row>
    <row r="19" spans="2:7" ht="82.5" customHeight="1" thickBot="1">
      <c r="B19" s="225" t="s">
        <v>51</v>
      </c>
      <c r="C19" s="226"/>
      <c r="D19" s="103" t="s">
        <v>29</v>
      </c>
      <c r="E19" s="104" t="s">
        <v>12</v>
      </c>
      <c r="F19" s="105" t="s">
        <v>52</v>
      </c>
      <c r="G19" s="106" t="s">
        <v>53</v>
      </c>
    </row>
    <row r="20" spans="2:7" ht="54.75" customHeight="1">
      <c r="B20" s="227" t="s">
        <v>54</v>
      </c>
      <c r="C20" s="228"/>
      <c r="D20" s="228"/>
      <c r="E20" s="228"/>
      <c r="F20" s="228"/>
      <c r="G20" s="229"/>
    </row>
    <row r="21" spans="2:7" ht="44.25" customHeight="1" thickBot="1">
      <c r="B21" s="193" t="s">
        <v>55</v>
      </c>
      <c r="C21" s="194"/>
      <c r="D21" s="194"/>
      <c r="E21" s="194"/>
      <c r="F21" s="194"/>
      <c r="G21" s="195"/>
    </row>
  </sheetData>
  <mergeCells count="19">
    <mergeCell ref="B19:C19"/>
    <mergeCell ref="B20:G20"/>
    <mergeCell ref="B11:B13"/>
    <mergeCell ref="B5:B7"/>
    <mergeCell ref="E5:E7"/>
    <mergeCell ref="B8:B10"/>
    <mergeCell ref="B21:G21"/>
    <mergeCell ref="B1:G1"/>
    <mergeCell ref="B2:C4"/>
    <mergeCell ref="D2:E2"/>
    <mergeCell ref="F2:F4"/>
    <mergeCell ref="G2:G4"/>
    <mergeCell ref="B15:C15"/>
    <mergeCell ref="B16:B18"/>
    <mergeCell ref="C16:C17"/>
    <mergeCell ref="D16:D17"/>
    <mergeCell ref="E16:E17"/>
    <mergeCell ref="F16:F17"/>
    <mergeCell ref="G16:G17"/>
  </mergeCells>
  <pageMargins left="0.70833299999999999" right="0.70833299999999999" top="0.74791700000000005" bottom="0.74791700000000005" header="0.315278" footer="0.315278"/>
  <pageSetup paperSize="9" scale="50" fitToWidth="0" fitToHeight="2" orientation="landscape"/>
  <rowBreaks count="1" manualBreakCount="1">
    <brk id="17" man="1"/>
  </rowBreaks>
  <drawing r:id="rId1"/>
  <extLst>
    <ext uri="smNativeData">
      <pm:sheetPrefs xmlns:pm="smNativeData" day="1611305995" outlineProtect="1" showHorizontalRuler="1" showVerticalRuler="1" showAltShade="0">
        <pm:shade id="0" type="0" fgLvl="100" fgClr="000000" bgLvl="100" bgClr="FFFFFF"/>
        <pm:shade id="1" type="0" fgLvl="100" fgClr="000000" bgLvl="100" bgClr="FFFFFF"/>
      </pm:sheetP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6"/>
  <sheetViews>
    <sheetView topLeftCell="A5" zoomScale="115" zoomScaleNormal="115" workbookViewId="0">
      <selection activeCell="I8" sqref="I8"/>
    </sheetView>
  </sheetViews>
  <sheetFormatPr defaultColWidth="8.85546875" defaultRowHeight="15"/>
  <cols>
    <col min="1" max="1" width="11.42578125" customWidth="1"/>
    <col min="2" max="2" width="44.140625" customWidth="1"/>
    <col min="3" max="3" width="41.85546875" customWidth="1"/>
    <col min="4" max="4" width="35.85546875" customWidth="1"/>
    <col min="5" max="5" width="18" style="22" customWidth="1"/>
  </cols>
  <sheetData>
    <row r="1" spans="1:8">
      <c r="A1" s="236" t="s">
        <v>24</v>
      </c>
      <c r="B1" s="236"/>
      <c r="C1" s="236"/>
      <c r="D1" s="236"/>
      <c r="E1" s="236"/>
    </row>
    <row r="2" spans="1:8">
      <c r="A2" s="22"/>
      <c r="B2" s="237" t="s">
        <v>56</v>
      </c>
      <c r="C2" s="236"/>
      <c r="D2" s="236"/>
      <c r="E2" s="236"/>
    </row>
    <row r="3" spans="1:8">
      <c r="A3" s="23" t="s">
        <v>24</v>
      </c>
      <c r="B3" s="236"/>
      <c r="C3" s="236"/>
      <c r="D3" s="236"/>
      <c r="E3" s="236"/>
    </row>
    <row r="4" spans="1:8">
      <c r="A4" s="23"/>
    </row>
    <row r="5" spans="1:8" ht="45">
      <c r="A5" s="34" t="s">
        <v>57</v>
      </c>
      <c r="B5" s="35" t="s">
        <v>58</v>
      </c>
      <c r="C5" s="36" t="s">
        <v>59</v>
      </c>
      <c r="D5" s="37" t="s">
        <v>60</v>
      </c>
      <c r="E5" s="38" t="s">
        <v>61</v>
      </c>
    </row>
    <row r="6" spans="1:8" ht="66.75" customHeight="1">
      <c r="A6" s="39" t="s">
        <v>62</v>
      </c>
      <c r="B6" s="40" t="s">
        <v>63</v>
      </c>
      <c r="C6" s="41" t="s">
        <v>64</v>
      </c>
      <c r="D6" s="42" t="s">
        <v>65</v>
      </c>
      <c r="E6" s="43" t="s">
        <v>66</v>
      </c>
    </row>
    <row r="7" spans="1:8" ht="105" customHeight="1">
      <c r="A7" s="44" t="s">
        <v>67</v>
      </c>
      <c r="B7" s="45" t="s">
        <v>68</v>
      </c>
      <c r="C7" s="140" t="s">
        <v>69</v>
      </c>
      <c r="D7" s="47" t="s">
        <v>70</v>
      </c>
      <c r="E7" s="48" t="s">
        <v>71</v>
      </c>
      <c r="G7" s="49" t="s">
        <v>24</v>
      </c>
    </row>
    <row r="8" spans="1:8" ht="146.25" customHeight="1">
      <c r="A8" s="44" t="s">
        <v>72</v>
      </c>
      <c r="B8" s="45" t="s">
        <v>73</v>
      </c>
      <c r="C8" s="46" t="s">
        <v>74</v>
      </c>
      <c r="D8" s="139" t="s">
        <v>75</v>
      </c>
      <c r="E8" s="50" t="s">
        <v>76</v>
      </c>
    </row>
    <row r="9" spans="1:8" ht="55.5" customHeight="1">
      <c r="A9" s="51" t="s">
        <v>77</v>
      </c>
      <c r="B9" s="52" t="s">
        <v>78</v>
      </c>
      <c r="C9" s="53" t="s">
        <v>48</v>
      </c>
      <c r="D9" s="53" t="s">
        <v>79</v>
      </c>
      <c r="E9" s="54" t="s">
        <v>76</v>
      </c>
    </row>
    <row r="10" spans="1:8">
      <c r="A10" s="55"/>
      <c r="B10" s="56"/>
      <c r="C10" s="56"/>
      <c r="D10" s="56"/>
      <c r="E10" s="57"/>
    </row>
    <row r="11" spans="1:8">
      <c r="A11" s="238" t="s">
        <v>80</v>
      </c>
      <c r="B11" s="239"/>
      <c r="C11" s="239"/>
      <c r="D11" s="239"/>
      <c r="E11" s="240"/>
    </row>
    <row r="12" spans="1:8">
      <c r="A12" s="241" t="s">
        <v>81</v>
      </c>
      <c r="B12" s="242"/>
      <c r="C12" s="242"/>
      <c r="D12" s="242"/>
      <c r="E12" s="243"/>
    </row>
    <row r="13" spans="1:8" ht="30" customHeight="1">
      <c r="A13" s="241"/>
      <c r="B13" s="242"/>
      <c r="C13" s="242"/>
      <c r="D13" s="242"/>
      <c r="E13" s="243"/>
      <c r="G13" s="23" t="s">
        <v>24</v>
      </c>
      <c r="H13" s="23" t="s">
        <v>24</v>
      </c>
    </row>
    <row r="14" spans="1:8" ht="3.75" customHeight="1">
      <c r="A14" s="58"/>
      <c r="B14" s="59"/>
      <c r="C14" s="59"/>
      <c r="D14" s="59"/>
      <c r="E14" s="60"/>
    </row>
    <row r="15" spans="1:8" ht="27.75" customHeight="1">
      <c r="A15" s="244" t="s">
        <v>82</v>
      </c>
      <c r="B15" s="245"/>
      <c r="C15" s="245"/>
      <c r="D15" s="245"/>
      <c r="E15" s="246"/>
    </row>
    <row r="16" spans="1:8" ht="8.25" customHeight="1">
      <c r="A16" s="233" t="s">
        <v>24</v>
      </c>
      <c r="B16" s="234"/>
      <c r="C16" s="234"/>
      <c r="D16" s="234"/>
      <c r="E16" s="235"/>
    </row>
  </sheetData>
  <mergeCells count="6">
    <mergeCell ref="A16:E16"/>
    <mergeCell ref="A1:E1"/>
    <mergeCell ref="B2:E3"/>
    <mergeCell ref="A11:E11"/>
    <mergeCell ref="A12:E13"/>
    <mergeCell ref="A15:E15"/>
  </mergeCells>
  <pageMargins left="0.70833299999999999" right="0.70833299999999999" top="0.74791700000000005" bottom="0.74791700000000005" header="0.315278" footer="0.315278"/>
  <pageSetup paperSize="9" scale="85" fitToWidth="0" orientation="landscape" r:id="rId1"/>
  <extLst>
    <ext uri="smNativeData">
      <pm:sheetPrefs xmlns:pm="smNativeData" day="1611305995" outlineProtect="1" showHorizontalRuler="1" showVerticalRuler="1" showAltShade="0">
        <pm:shade id="0" type="0" fgLvl="100" fgClr="000000" bgLvl="100" bgClr="FFFFFF"/>
        <pm:shade id="1" type="0" fgLvl="100" fgClr="000000" bgLvl="100" bgClr="FFFFFF"/>
      </pm:sheetPref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61"/>
  <sheetViews>
    <sheetView showGridLines="0" tabSelected="1" zoomScaleNormal="100" workbookViewId="0">
      <selection activeCell="E22" sqref="E22"/>
    </sheetView>
  </sheetViews>
  <sheetFormatPr defaultColWidth="8.85546875" defaultRowHeight="15"/>
  <cols>
    <col min="1" max="1" width="42" customWidth="1"/>
    <col min="2" max="2" width="45.42578125" customWidth="1"/>
    <col min="3" max="3" width="15.28515625" customWidth="1"/>
    <col min="4" max="4" width="12" customWidth="1"/>
    <col min="5" max="5" width="16.85546875" customWidth="1"/>
    <col min="6" max="6" width="12.85546875" customWidth="1"/>
    <col min="7" max="7" width="11.7109375" customWidth="1"/>
    <col min="8" max="8" width="1.28515625" customWidth="1"/>
    <col min="10" max="10" width="11" customWidth="1"/>
    <col min="11" max="11" width="15.7109375" customWidth="1"/>
    <col min="14" max="14" width="10.7109375" customWidth="1"/>
    <col min="15" max="15" width="8.85546875" customWidth="1"/>
    <col min="16" max="16" width="4.28515625" customWidth="1"/>
    <col min="17" max="17" width="24.28515625" hidden="1" customWidth="1"/>
    <col min="18" max="18" width="16.42578125" hidden="1" customWidth="1"/>
    <col min="19" max="19" width="6.42578125" bestFit="1" customWidth="1"/>
    <col min="20" max="22" width="8.85546875" customWidth="1"/>
  </cols>
  <sheetData>
    <row r="1" spans="1:20" ht="26.25">
      <c r="A1" s="2" t="s">
        <v>83</v>
      </c>
      <c r="D1" s="18"/>
    </row>
    <row r="3" spans="1:20" ht="29.1" customHeight="1">
      <c r="A3" s="12" t="s">
        <v>84</v>
      </c>
      <c r="B3" s="142" t="s">
        <v>5</v>
      </c>
      <c r="C3" s="25" t="s">
        <v>85</v>
      </c>
    </row>
    <row r="4" spans="1:20">
      <c r="C4" s="20"/>
    </row>
    <row r="5" spans="1:20">
      <c r="A5" s="3" t="s">
        <v>86</v>
      </c>
      <c r="B5" s="143"/>
      <c r="C5" s="25" t="s">
        <v>85</v>
      </c>
      <c r="E5" s="144" t="s">
        <v>87</v>
      </c>
      <c r="F5" s="24" t="s">
        <v>88</v>
      </c>
    </row>
    <row r="6" spans="1:20">
      <c r="A6" s="145" t="s">
        <v>89</v>
      </c>
      <c r="B6" s="146"/>
      <c r="C6" s="20"/>
      <c r="E6" s="147" t="s">
        <v>12</v>
      </c>
      <c r="F6" s="16">
        <v>0</v>
      </c>
    </row>
    <row r="7" spans="1:20">
      <c r="A7" s="145" t="s">
        <v>90</v>
      </c>
      <c r="B7" s="146"/>
      <c r="C7" s="19"/>
      <c r="E7" s="148" t="str">
        <f>IF($B$3="PGTA (PGR)","Band A","AC1")</f>
        <v>AC1</v>
      </c>
      <c r="F7" s="17">
        <v>17.510000000000002</v>
      </c>
    </row>
    <row r="8" spans="1:20">
      <c r="A8" s="145" t="s">
        <v>91</v>
      </c>
      <c r="B8" s="146"/>
      <c r="C8" s="20"/>
      <c r="E8" s="148" t="str">
        <f>IF($B$3="PGTA (PGR)","Band B","AC2")</f>
        <v>AC2</v>
      </c>
      <c r="F8" s="17">
        <v>20.69</v>
      </c>
    </row>
    <row r="9" spans="1:20" ht="15.75" thickBot="1">
      <c r="A9" s="145" t="s">
        <v>92</v>
      </c>
      <c r="B9" s="146"/>
      <c r="C9" s="25" t="s">
        <v>85</v>
      </c>
      <c r="E9" s="149" t="s">
        <v>30</v>
      </c>
      <c r="F9" s="150">
        <v>14</v>
      </c>
      <c r="I9" s="107"/>
      <c r="J9" s="107"/>
      <c r="K9" s="107"/>
      <c r="L9" s="107"/>
      <c r="M9" s="107"/>
      <c r="N9" s="107"/>
      <c r="O9" s="107"/>
      <c r="P9" s="107"/>
      <c r="Q9" s="107"/>
      <c r="R9" s="107"/>
      <c r="S9" s="107"/>
      <c r="T9" s="107"/>
    </row>
    <row r="10" spans="1:20" ht="15" customHeight="1">
      <c r="A10" s="151" t="s">
        <v>93</v>
      </c>
      <c r="B10" s="152"/>
      <c r="E10" s="153" t="s">
        <v>21</v>
      </c>
      <c r="F10" s="150">
        <v>14</v>
      </c>
      <c r="I10" s="126" t="s">
        <v>94</v>
      </c>
      <c r="J10" s="127"/>
      <c r="K10" s="127"/>
      <c r="L10" s="127"/>
      <c r="M10" s="127"/>
      <c r="N10" s="128"/>
      <c r="O10" s="107"/>
      <c r="P10" s="107"/>
      <c r="Q10" s="107"/>
      <c r="R10" s="107"/>
      <c r="S10" s="107"/>
      <c r="T10" s="107"/>
    </row>
    <row r="11" spans="1:20">
      <c r="A11" s="1"/>
      <c r="I11" s="129"/>
      <c r="J11" s="107"/>
      <c r="K11" s="107"/>
      <c r="L11" s="107"/>
      <c r="M11" s="107"/>
      <c r="N11" s="131"/>
      <c r="O11" s="107"/>
      <c r="P11" s="107"/>
      <c r="Q11" s="107"/>
      <c r="R11" s="107"/>
      <c r="S11" s="107"/>
      <c r="T11" s="107"/>
    </row>
    <row r="12" spans="1:20">
      <c r="A12" s="154"/>
      <c r="B12" s="154"/>
      <c r="C12" s="154"/>
      <c r="D12" s="154"/>
      <c r="E12" s="154"/>
      <c r="F12" s="154"/>
      <c r="G12" s="154"/>
      <c r="I12" s="132" t="s">
        <v>95</v>
      </c>
      <c r="J12" s="107"/>
      <c r="K12" s="107"/>
      <c r="L12" s="107"/>
      <c r="M12" s="107"/>
      <c r="N12" s="131"/>
      <c r="O12" s="107"/>
      <c r="P12" s="107"/>
      <c r="Q12" s="247" t="s">
        <v>96</v>
      </c>
      <c r="R12" s="247"/>
      <c r="S12" s="107"/>
      <c r="T12" s="107"/>
    </row>
    <row r="13" spans="1:20" ht="60">
      <c r="A13" s="14" t="s">
        <v>97</v>
      </c>
      <c r="B13" s="6"/>
      <c r="C13" s="7" t="s">
        <v>98</v>
      </c>
      <c r="D13" s="4" t="s">
        <v>99</v>
      </c>
      <c r="E13" s="4" t="s">
        <v>100</v>
      </c>
      <c r="F13" s="4" t="s">
        <v>101</v>
      </c>
      <c r="G13" s="8" t="s">
        <v>102</v>
      </c>
      <c r="I13" s="133" t="s">
        <v>103</v>
      </c>
      <c r="J13" s="4" t="s">
        <v>104</v>
      </c>
      <c r="K13" s="4" t="s">
        <v>105</v>
      </c>
      <c r="L13" s="4" t="s">
        <v>106</v>
      </c>
      <c r="M13" s="5" t="s">
        <v>107</v>
      </c>
      <c r="N13" s="134" t="s">
        <v>108</v>
      </c>
      <c r="O13" s="107"/>
      <c r="P13" s="107"/>
      <c r="Q13" s="109" t="s">
        <v>109</v>
      </c>
      <c r="R13" s="109" t="s">
        <v>110</v>
      </c>
      <c r="S13" s="107"/>
      <c r="T13" s="107"/>
    </row>
    <row r="14" spans="1:20">
      <c r="A14" s="155" t="s">
        <v>111</v>
      </c>
      <c r="B14" t="s">
        <v>112</v>
      </c>
      <c r="C14" t="str">
        <f>IF($B$3="TA (Non-PGR)","AC2","N/A")</f>
        <v>AC2</v>
      </c>
      <c r="D14" s="10">
        <v>3</v>
      </c>
      <c r="E14" s="156"/>
      <c r="F14" s="157">
        <f>D14*E14</f>
        <v>0</v>
      </c>
      <c r="G14" s="158">
        <f>VLOOKUP($C14,$E$6:$F$10,2,FALSE)*$F14</f>
        <v>0</v>
      </c>
      <c r="I14" s="129" t="s">
        <v>62</v>
      </c>
      <c r="J14" s="159"/>
      <c r="K14" s="159"/>
      <c r="L14" s="135"/>
      <c r="M14" s="136">
        <f>K14*J14</f>
        <v>0</v>
      </c>
      <c r="N14" s="137">
        <f>M14/6</f>
        <v>0</v>
      </c>
      <c r="O14" s="107" t="str">
        <f>IF($B$3="TA (Non-PGR)","AC1","Band A")</f>
        <v>AC1</v>
      </c>
      <c r="P14" s="107"/>
      <c r="Q14" s="110">
        <f>(N14/100*60)*100</f>
        <v>0</v>
      </c>
      <c r="R14" s="107" t="e">
        <f>Q14/M14</f>
        <v>#DIV/0!</v>
      </c>
      <c r="S14" s="107"/>
      <c r="T14" s="107"/>
    </row>
    <row r="15" spans="1:20">
      <c r="A15" s="160"/>
      <c r="B15" t="s">
        <v>113</v>
      </c>
      <c r="C15" t="str">
        <f>IF($B$3="TA (Non-PGR)","AC2","N/A")</f>
        <v>AC2</v>
      </c>
      <c r="D15" s="10">
        <v>0.5</v>
      </c>
      <c r="E15" s="156"/>
      <c r="F15" s="157">
        <f>D15*E15</f>
        <v>0</v>
      </c>
      <c r="G15" s="158">
        <f>VLOOKUP($C15,$E$6:$F$10,2,FALSE)*$F15</f>
        <v>0</v>
      </c>
      <c r="I15" s="129" t="s">
        <v>67</v>
      </c>
      <c r="J15" s="159"/>
      <c r="K15" s="159"/>
      <c r="L15" s="107"/>
      <c r="M15" s="136">
        <f t="shared" ref="M15:M16" si="0">K15*J15</f>
        <v>0</v>
      </c>
      <c r="N15" s="137">
        <f>M15/3</f>
        <v>0</v>
      </c>
      <c r="O15" s="107" t="str">
        <f>IF($B$3="TA (Non-PGR)","AC1","Band A")</f>
        <v>AC1</v>
      </c>
      <c r="P15" s="107"/>
      <c r="Q15" s="107">
        <f t="shared" ref="Q15" si="1">(N15/100*60)*100</f>
        <v>0</v>
      </c>
      <c r="R15" s="107" t="e">
        <f>Q15/M15</f>
        <v>#DIV/0!</v>
      </c>
      <c r="S15" s="107"/>
      <c r="T15" s="107"/>
    </row>
    <row r="16" spans="1:20" s="9" customFormat="1">
      <c r="A16" s="160"/>
      <c r="B16" t="s">
        <v>114</v>
      </c>
      <c r="C16" t="str">
        <f>IF($B$3="TA (Non-PGR)","AC2","N/A")</f>
        <v>AC2</v>
      </c>
      <c r="D16" s="10"/>
      <c r="E16" s="161"/>
      <c r="F16" s="162"/>
      <c r="G16" s="158">
        <f>VLOOKUP($C16,$E$6:$F$10,2,FALSE)*$F16</f>
        <v>0</v>
      </c>
      <c r="I16" s="129" t="s">
        <v>115</v>
      </c>
      <c r="J16" s="159"/>
      <c r="K16" s="159"/>
      <c r="L16" s="111"/>
      <c r="M16" s="136">
        <f t="shared" si="0"/>
        <v>0</v>
      </c>
      <c r="N16" s="137">
        <f>M16/3</f>
        <v>0</v>
      </c>
      <c r="O16" s="107" t="str">
        <f t="shared" ref="O16:O21" si="2">IF($B$3="TA (Non-PGR)","AC2","Band B")</f>
        <v>AC2</v>
      </c>
      <c r="P16" s="111"/>
      <c r="Q16" s="111">
        <f>(N16/100*60)*100</f>
        <v>0</v>
      </c>
      <c r="R16" s="107" t="e">
        <f>Q16/M17</f>
        <v>#DIV/0!</v>
      </c>
      <c r="S16" s="111"/>
      <c r="T16" s="111"/>
    </row>
    <row r="17" spans="1:20">
      <c r="A17" s="163" t="s">
        <v>116</v>
      </c>
      <c r="B17" s="164"/>
      <c r="C17" s="164"/>
      <c r="D17" s="165"/>
      <c r="E17" s="166"/>
      <c r="F17" s="166">
        <f>SUM(F14:F16)</f>
        <v>0</v>
      </c>
      <c r="G17" s="32">
        <f>SUM(G14:G16)</f>
        <v>0</v>
      </c>
      <c r="I17" s="129" t="s">
        <v>117</v>
      </c>
      <c r="J17" s="159"/>
      <c r="K17" s="159"/>
      <c r="L17" s="107"/>
      <c r="M17" s="136">
        <f>K17*J17</f>
        <v>0</v>
      </c>
      <c r="N17" s="137">
        <f>M17/2</f>
        <v>0</v>
      </c>
      <c r="O17" s="107" t="str">
        <f t="shared" si="2"/>
        <v>AC2</v>
      </c>
      <c r="P17" s="107"/>
      <c r="Q17" s="107">
        <f>(N18/100*60)*100</f>
        <v>0</v>
      </c>
      <c r="R17" s="107" t="e">
        <f>Q17/M18</f>
        <v>#DIV/0!</v>
      </c>
      <c r="S17" s="107"/>
      <c r="T17" s="107"/>
    </row>
    <row r="18" spans="1:20">
      <c r="A18" s="155" t="s">
        <v>118</v>
      </c>
      <c r="B18" t="s">
        <v>119</v>
      </c>
      <c r="C18" t="str">
        <f>IF($B$3="TA (Non-PGR)","AC2","Band B")</f>
        <v>AC2</v>
      </c>
      <c r="D18" s="159">
        <v>1</v>
      </c>
      <c r="E18" s="156"/>
      <c r="F18" s="157">
        <f>E18*D18</f>
        <v>0</v>
      </c>
      <c r="G18" s="158">
        <f>VLOOKUP($C18,$E$7:$F$10,2,FALSE)*$F18</f>
        <v>0</v>
      </c>
      <c r="I18" s="129" t="s">
        <v>120</v>
      </c>
      <c r="J18" s="159"/>
      <c r="K18" s="159"/>
      <c r="L18" s="107"/>
      <c r="M18" s="136">
        <f>K18*J18</f>
        <v>0</v>
      </c>
      <c r="N18" s="137">
        <f>M18/1.5</f>
        <v>0</v>
      </c>
      <c r="O18" s="107" t="str">
        <f t="shared" si="2"/>
        <v>AC2</v>
      </c>
      <c r="P18" s="107"/>
      <c r="Q18" s="107">
        <f>(N19/100*60)*100</f>
        <v>0</v>
      </c>
      <c r="R18" s="107" t="e">
        <f>Q18/M19</f>
        <v>#DIV/0!</v>
      </c>
      <c r="S18" s="107"/>
      <c r="T18" s="107"/>
    </row>
    <row r="19" spans="1:20">
      <c r="A19" s="160"/>
      <c r="B19" t="s">
        <v>121</v>
      </c>
      <c r="C19" t="str">
        <f>IF($B$3="TA (Non-PGR)","AC2","Band B")</f>
        <v>AC2</v>
      </c>
      <c r="D19" s="11">
        <v>0.5</v>
      </c>
      <c r="E19" s="156"/>
      <c r="F19" s="157">
        <f>E19*D19</f>
        <v>0</v>
      </c>
      <c r="G19" s="158">
        <f>VLOOKUP($C19,$E$7:$F$10,2,FALSE)*$F19</f>
        <v>0</v>
      </c>
      <c r="I19" s="129" t="s">
        <v>122</v>
      </c>
      <c r="J19" s="159"/>
      <c r="K19" s="159"/>
      <c r="L19" s="107"/>
      <c r="M19" s="136">
        <f>K19*J19</f>
        <v>0</v>
      </c>
      <c r="N19" s="137">
        <f>M19/1.2</f>
        <v>0</v>
      </c>
      <c r="O19" s="107" t="str">
        <f>IF($B$3="TA (Non-PGR)","AC2","Band B")</f>
        <v>AC2</v>
      </c>
      <c r="P19" s="107"/>
      <c r="Q19" s="107">
        <f>(N20/100*60)*100</f>
        <v>0</v>
      </c>
      <c r="R19" s="107" t="e">
        <f>Q19/M20</f>
        <v>#DIV/0!</v>
      </c>
      <c r="S19" s="107"/>
      <c r="T19" s="107"/>
    </row>
    <row r="20" spans="1:20">
      <c r="A20" s="160"/>
      <c r="B20" t="s">
        <v>114</v>
      </c>
      <c r="C20" t="str">
        <f>IF($B$3="TA (Non-PGR)","AC2","Band B")</f>
        <v>AC2</v>
      </c>
      <c r="D20" s="11"/>
      <c r="E20" s="161"/>
      <c r="F20" s="162"/>
      <c r="G20" s="158">
        <f>VLOOKUP($C20,$E$7:$F$10,2,FALSE)*$F20</f>
        <v>0</v>
      </c>
      <c r="I20" s="129" t="s">
        <v>123</v>
      </c>
      <c r="J20" s="159"/>
      <c r="K20" s="159"/>
      <c r="L20" s="107"/>
      <c r="M20" s="136">
        <f>K20*J20</f>
        <v>0</v>
      </c>
      <c r="N20" s="137">
        <f>M20/2</f>
        <v>0</v>
      </c>
      <c r="O20" s="107" t="str">
        <f>IF($B$3="TA (Non-PGR)","AC2","Band B")</f>
        <v>AC2</v>
      </c>
      <c r="P20" s="107"/>
      <c r="Q20" s="107"/>
      <c r="R20" s="107"/>
      <c r="S20" s="107"/>
      <c r="T20" s="107"/>
    </row>
    <row r="21" spans="1:20">
      <c r="A21" s="163" t="s">
        <v>124</v>
      </c>
      <c r="B21" s="167"/>
      <c r="C21" s="167"/>
      <c r="D21" s="168"/>
      <c r="E21" s="169"/>
      <c r="F21" s="169">
        <f>SUM(F18:F20)</f>
        <v>0</v>
      </c>
      <c r="G21" s="32">
        <f>SUM(G18:G20)</f>
        <v>0</v>
      </c>
      <c r="I21" s="129" t="s">
        <v>77</v>
      </c>
      <c r="J21" s="138"/>
      <c r="K21" s="107"/>
      <c r="L21" s="159"/>
      <c r="M21" s="136">
        <f>L21*1.5</f>
        <v>0</v>
      </c>
      <c r="N21" s="137">
        <f>M21</f>
        <v>0</v>
      </c>
      <c r="O21" s="107" t="str">
        <f t="shared" si="2"/>
        <v>AC2</v>
      </c>
      <c r="P21" s="107"/>
      <c r="Q21" s="107" t="e">
        <f>(#REF!/100*60)*100</f>
        <v>#REF!</v>
      </c>
      <c r="R21" s="107" t="e">
        <f>Q21/#REF!</f>
        <v>#REF!</v>
      </c>
      <c r="S21" s="107"/>
      <c r="T21" s="107"/>
    </row>
    <row r="22" spans="1:20" ht="15.75" thickBot="1">
      <c r="A22" s="155" t="s">
        <v>125</v>
      </c>
      <c r="B22" t="s">
        <v>126</v>
      </c>
      <c r="C22" t="str">
        <f>IF($B$3="TA (Non-PGR)","AC1","Band A")</f>
        <v>AC1</v>
      </c>
      <c r="D22" s="11">
        <v>0.5</v>
      </c>
      <c r="E22" s="156"/>
      <c r="F22" s="157">
        <f>E22*D22</f>
        <v>0</v>
      </c>
      <c r="G22" s="158">
        <f>VLOOKUP($C22,$E$7:$F$10,2,FALSE)*$F22</f>
        <v>0</v>
      </c>
      <c r="I22" s="170"/>
      <c r="J22" s="171"/>
      <c r="K22" s="171"/>
      <c r="L22" s="171"/>
      <c r="M22" s="172"/>
      <c r="N22" s="173">
        <f>SUM(N14:N21)</f>
        <v>0</v>
      </c>
      <c r="O22" s="107"/>
      <c r="P22" s="107"/>
      <c r="Q22" s="107"/>
      <c r="R22" s="107"/>
      <c r="S22" s="107"/>
      <c r="T22" s="107"/>
    </row>
    <row r="23" spans="1:20" ht="15.75" thickBot="1">
      <c r="A23" s="155"/>
      <c r="B23" t="s">
        <v>127</v>
      </c>
      <c r="C23" t="str">
        <f>IF($B$3="TA (Non-PGR)","AC1","Band A")</f>
        <v>AC1</v>
      </c>
      <c r="D23" s="11">
        <v>1</v>
      </c>
      <c r="E23" s="156"/>
      <c r="F23" s="157">
        <f>E23*D23</f>
        <v>0</v>
      </c>
      <c r="G23" s="158">
        <f>VLOOKUP($C23,$E$7:$F$10,2,FALSE)*$F23</f>
        <v>0</v>
      </c>
      <c r="N23" s="107"/>
      <c r="O23" s="107"/>
      <c r="P23" s="107"/>
      <c r="Q23" s="107"/>
      <c r="R23" s="107"/>
      <c r="S23" s="107"/>
      <c r="T23" s="107"/>
    </row>
    <row r="24" spans="1:20" ht="19.5">
      <c r="A24" s="160"/>
      <c r="B24" t="s">
        <v>113</v>
      </c>
      <c r="C24" t="str">
        <f>IF($B$3="TA (Non-PGR)","AC1","Band A")</f>
        <v>AC1</v>
      </c>
      <c r="D24" s="11">
        <v>0.5</v>
      </c>
      <c r="E24" s="156"/>
      <c r="F24" s="157">
        <f>E24*D24</f>
        <v>0</v>
      </c>
      <c r="G24" s="158">
        <f>VLOOKUP($C24,$E$7:$F$10,2,FALSE)*$F24</f>
        <v>0</v>
      </c>
      <c r="I24" s="126" t="s">
        <v>128</v>
      </c>
      <c r="J24" s="127"/>
      <c r="K24" s="127"/>
      <c r="L24" s="127"/>
      <c r="M24" s="127"/>
      <c r="N24" s="128"/>
      <c r="O24" s="107"/>
      <c r="P24" s="107"/>
      <c r="Q24" s="107"/>
      <c r="R24" s="107"/>
      <c r="S24" s="107"/>
      <c r="T24" s="107"/>
    </row>
    <row r="25" spans="1:20" ht="14.45" customHeight="1">
      <c r="A25" s="160"/>
      <c r="B25" t="s">
        <v>114</v>
      </c>
      <c r="C25" t="str">
        <f>IF($B$3="TA (Non-PGR)","AC1","Band A")</f>
        <v>AC1</v>
      </c>
      <c r="D25" s="11"/>
      <c r="E25" s="161"/>
      <c r="F25" s="162">
        <v>0</v>
      </c>
      <c r="G25" s="158">
        <f>VLOOKUP($C25,$E$7:$F$10,2,FALSE)*$F25</f>
        <v>0</v>
      </c>
      <c r="I25" s="129" t="s">
        <v>129</v>
      </c>
      <c r="J25" s="107"/>
      <c r="K25" s="107"/>
      <c r="L25" s="107"/>
      <c r="M25" s="107"/>
      <c r="N25" s="174"/>
      <c r="O25" s="107"/>
      <c r="P25" s="107"/>
      <c r="Q25" s="107"/>
      <c r="R25" s="107"/>
      <c r="S25" s="107"/>
      <c r="T25" s="107"/>
    </row>
    <row r="26" spans="1:20" ht="14.45" customHeight="1">
      <c r="A26" s="163" t="s">
        <v>130</v>
      </c>
      <c r="B26" s="167"/>
      <c r="C26" s="167"/>
      <c r="D26" s="168"/>
      <c r="E26" s="169"/>
      <c r="F26" s="169">
        <f>SUM(F22:F25)</f>
        <v>0</v>
      </c>
      <c r="G26" s="32">
        <f>SUM(G22:G25)</f>
        <v>0</v>
      </c>
      <c r="I26" s="129" t="s">
        <v>131</v>
      </c>
      <c r="J26" s="107"/>
      <c r="K26" s="107"/>
      <c r="L26" s="107"/>
      <c r="M26" s="107"/>
      <c r="N26" s="174"/>
      <c r="O26" s="107"/>
      <c r="P26" s="107"/>
      <c r="Q26" s="107"/>
      <c r="R26" s="107"/>
      <c r="S26" s="107"/>
      <c r="T26" s="107"/>
    </row>
    <row r="27" spans="1:20">
      <c r="A27" s="155" t="s">
        <v>132</v>
      </c>
      <c r="B27" t="s">
        <v>37</v>
      </c>
      <c r="C27" t="str">
        <f>IF($B$3="TA (Non-PGR)","AC1","Band A")</f>
        <v>AC1</v>
      </c>
      <c r="D27" s="11"/>
      <c r="E27" s="161"/>
      <c r="F27" s="162"/>
      <c r="G27" s="158">
        <f>VLOOKUP($C27,$E$7:$F$10,2,FALSE)*F27</f>
        <v>0</v>
      </c>
      <c r="I27" s="129" t="s">
        <v>101</v>
      </c>
      <c r="J27" s="107"/>
      <c r="K27" s="107"/>
      <c r="L27" s="107"/>
      <c r="M27" s="107"/>
      <c r="N27" s="130">
        <f>N25*N26</f>
        <v>0</v>
      </c>
      <c r="O27" s="107"/>
      <c r="P27" s="107"/>
      <c r="Q27" s="107"/>
      <c r="R27" s="107"/>
      <c r="S27" s="107"/>
      <c r="T27" s="107"/>
    </row>
    <row r="28" spans="1:20" ht="15.75" thickBot="1">
      <c r="A28" s="163" t="s">
        <v>133</v>
      </c>
      <c r="B28" s="164"/>
      <c r="C28" s="164"/>
      <c r="D28" s="165"/>
      <c r="E28" s="166"/>
      <c r="F28" s="166">
        <f>SUM(F27)</f>
        <v>0</v>
      </c>
      <c r="G28" s="32">
        <f>G27</f>
        <v>0</v>
      </c>
      <c r="I28" s="175" t="s">
        <v>134</v>
      </c>
      <c r="J28" s="176"/>
      <c r="K28" s="176"/>
      <c r="L28" s="176"/>
      <c r="M28" s="176"/>
      <c r="N28" s="177">
        <f>N27/2</f>
        <v>0</v>
      </c>
      <c r="O28" s="107"/>
      <c r="P28" s="107"/>
      <c r="Q28" s="107"/>
      <c r="R28" s="107"/>
      <c r="S28" s="107"/>
      <c r="T28" s="107"/>
    </row>
    <row r="29" spans="1:20" ht="15.75" thickBot="1">
      <c r="A29" s="155" t="s">
        <v>135</v>
      </c>
      <c r="B29" t="s">
        <v>40</v>
      </c>
      <c r="C29" t="str">
        <f>IF($B$3="TA (Non-PGR)","AC2","Band B")</f>
        <v>AC2</v>
      </c>
      <c r="D29" s="30"/>
      <c r="E29" s="161"/>
      <c r="F29" s="31">
        <f>N28</f>
        <v>0</v>
      </c>
      <c r="G29" s="158">
        <f>VLOOKUP($C29,$E$7:$F$10,2,FALSE)*F29</f>
        <v>0</v>
      </c>
      <c r="I29" s="26"/>
      <c r="J29" s="26"/>
      <c r="K29" s="26"/>
      <c r="L29" s="26"/>
      <c r="M29" s="26"/>
      <c r="N29" s="26"/>
      <c r="O29" s="107"/>
      <c r="P29" s="107"/>
      <c r="Q29" s="107"/>
      <c r="R29" s="107"/>
      <c r="S29" s="107"/>
      <c r="T29" s="107"/>
    </row>
    <row r="30" spans="1:20">
      <c r="A30" s="163" t="s">
        <v>136</v>
      </c>
      <c r="B30" s="164"/>
      <c r="C30" s="164"/>
      <c r="D30" s="165"/>
      <c r="E30" s="166"/>
      <c r="F30" s="166">
        <f>SUM(F29)</f>
        <v>0</v>
      </c>
      <c r="G30" s="32">
        <f>G29</f>
        <v>0</v>
      </c>
      <c r="I30" s="120" t="s">
        <v>137</v>
      </c>
      <c r="J30" s="121"/>
      <c r="K30" s="121"/>
      <c r="L30" s="121"/>
      <c r="M30" s="121"/>
      <c r="N30" s="122"/>
      <c r="O30" s="107"/>
      <c r="P30" s="107"/>
      <c r="Q30" s="107"/>
      <c r="R30" s="107"/>
      <c r="S30" s="107"/>
      <c r="T30" s="107"/>
    </row>
    <row r="31" spans="1:20">
      <c r="A31" s="155" t="s">
        <v>138</v>
      </c>
      <c r="B31" s="21" t="str">
        <f>I12</f>
        <v>Exam / Non Exam / Coursework</v>
      </c>
      <c r="C31" t="str">
        <f>IF($B$3="TA (Non-PGR)","AC1","Band A")</f>
        <v>AC1</v>
      </c>
      <c r="D31" s="15">
        <f>SUMIF($O$14:$O$21,C31,$N$14:$N$21)</f>
        <v>0</v>
      </c>
      <c r="E31" s="15"/>
      <c r="F31" s="15">
        <f>D31</f>
        <v>0</v>
      </c>
      <c r="G31" s="158">
        <f>D31*$F$7</f>
        <v>0</v>
      </c>
      <c r="I31" s="115" t="str">
        <f>IF($B$3="TA (Non-PGR)","AC1","Band A")</f>
        <v>AC1</v>
      </c>
      <c r="J31" s="27" t="s">
        <v>139</v>
      </c>
      <c r="K31" s="27"/>
      <c r="L31" s="27"/>
      <c r="M31" s="28"/>
      <c r="N31" s="123">
        <f>F26+F28</f>
        <v>0</v>
      </c>
      <c r="O31" s="107"/>
      <c r="P31" s="107"/>
      <c r="Q31" s="107"/>
      <c r="R31" s="107"/>
      <c r="S31" s="107"/>
      <c r="T31" s="107"/>
    </row>
    <row r="32" spans="1:20" ht="15.75" thickBot="1">
      <c r="A32" s="160"/>
      <c r="B32" s="21" t="str">
        <f>I12</f>
        <v>Exam / Non Exam / Coursework</v>
      </c>
      <c r="C32" t="str">
        <f>IF($B$3="TA (Non-PGR)","AC2","Band B")</f>
        <v>AC2</v>
      </c>
      <c r="D32" s="15">
        <f>SUMIF($O$14:$O$21,C32,$N$14:$N$21)</f>
        <v>0</v>
      </c>
      <c r="E32" s="15"/>
      <c r="F32" s="15">
        <f>D32</f>
        <v>0</v>
      </c>
      <c r="G32" s="158">
        <f>ROUND(D32*$F$8,3)</f>
        <v>0</v>
      </c>
      <c r="I32" s="117" t="str">
        <f t="shared" ref="I32" si="3">IF($B$3="TA (Non-PGR)","AC2","Band B")</f>
        <v>AC2</v>
      </c>
      <c r="J32" s="118" t="s">
        <v>139</v>
      </c>
      <c r="K32" s="118"/>
      <c r="L32" s="118"/>
      <c r="M32" s="124"/>
      <c r="N32" s="125">
        <f>F17+F21+F30+F34</f>
        <v>0</v>
      </c>
      <c r="O32" s="107"/>
      <c r="P32" s="107"/>
      <c r="Q32" s="107"/>
      <c r="R32" s="107"/>
      <c r="S32" s="141"/>
      <c r="T32" s="107"/>
    </row>
    <row r="33" spans="1:20" ht="15.75" thickBot="1">
      <c r="A33" s="163" t="s">
        <v>140</v>
      </c>
      <c r="B33" s="164"/>
      <c r="C33" s="164"/>
      <c r="D33" s="164"/>
      <c r="E33" s="166"/>
      <c r="F33" s="178">
        <f>SUM(F31:F32)</f>
        <v>0</v>
      </c>
      <c r="G33" s="32">
        <f>SUM(G31:G32)</f>
        <v>0</v>
      </c>
      <c r="I33" s="29"/>
      <c r="J33" s="29"/>
      <c r="K33" s="29"/>
      <c r="L33" s="29"/>
      <c r="M33" s="29"/>
      <c r="N33" s="108"/>
      <c r="O33" s="107"/>
      <c r="P33" s="107"/>
      <c r="Q33" s="107"/>
      <c r="R33" s="107"/>
      <c r="S33" s="107"/>
      <c r="T33" s="107"/>
    </row>
    <row r="34" spans="1:20">
      <c r="A34" s="155" t="s">
        <v>141</v>
      </c>
      <c r="B34" t="s">
        <v>142</v>
      </c>
      <c r="C34" t="str">
        <f>IF($B$3="TA (Non-PGR)","AC2","N/A")</f>
        <v>AC2</v>
      </c>
      <c r="D34" s="11"/>
      <c r="E34" s="161"/>
      <c r="F34" s="162"/>
      <c r="G34" s="158">
        <f>VLOOKUP($C34,$E$6:$F$10,2,FALSE)*F34</f>
        <v>0</v>
      </c>
      <c r="I34" s="112" t="s">
        <v>138</v>
      </c>
      <c r="J34" s="113"/>
      <c r="K34" s="113"/>
      <c r="L34" s="113"/>
      <c r="M34" s="113"/>
      <c r="N34" s="114"/>
      <c r="O34" s="107"/>
      <c r="P34" s="107"/>
      <c r="Q34" s="107"/>
      <c r="R34" s="107"/>
      <c r="S34" s="107"/>
      <c r="T34" s="107"/>
    </row>
    <row r="35" spans="1:20">
      <c r="A35" s="163" t="s">
        <v>143</v>
      </c>
      <c r="B35" s="164"/>
      <c r="C35" s="164"/>
      <c r="D35" s="165"/>
      <c r="E35" s="166"/>
      <c r="F35" s="166">
        <f>SUM(F34)</f>
        <v>0</v>
      </c>
      <c r="G35" s="32">
        <f>G34</f>
        <v>0</v>
      </c>
      <c r="I35" s="115" t="str">
        <f>IF($B$3="TA (Non-PGR)","AC1","Band A")</f>
        <v>AC1</v>
      </c>
      <c r="J35" s="27" t="s">
        <v>139</v>
      </c>
      <c r="K35" s="27"/>
      <c r="L35" s="27"/>
      <c r="M35" s="27"/>
      <c r="N35" s="116">
        <f>D31</f>
        <v>0</v>
      </c>
      <c r="O35" s="107"/>
      <c r="P35" s="107"/>
      <c r="Q35" s="107"/>
      <c r="R35" s="107"/>
      <c r="S35" s="107"/>
      <c r="T35" s="107"/>
    </row>
    <row r="36" spans="1:20" ht="15.75" thickBot="1">
      <c r="A36" s="155"/>
      <c r="C36" s="138"/>
      <c r="E36" s="15"/>
      <c r="F36" s="15"/>
      <c r="G36" s="158"/>
      <c r="I36" s="117" t="str">
        <f t="shared" ref="I36" si="4">IF($B$3="TA (Non-PGR)","AC2","Band B")</f>
        <v>AC2</v>
      </c>
      <c r="J36" s="118" t="s">
        <v>139</v>
      </c>
      <c r="K36" s="118"/>
      <c r="L36" s="118"/>
      <c r="M36" s="118"/>
      <c r="N36" s="119">
        <f>D32</f>
        <v>0</v>
      </c>
      <c r="O36" s="107"/>
      <c r="P36" s="107"/>
      <c r="Q36" s="107"/>
      <c r="R36" s="107"/>
      <c r="S36" s="107"/>
      <c r="T36" s="107"/>
    </row>
    <row r="37" spans="1:20">
      <c r="A37" s="179" t="s">
        <v>144</v>
      </c>
      <c r="B37" s="180"/>
      <c r="C37" s="180"/>
      <c r="D37" s="180"/>
      <c r="E37" s="181"/>
      <c r="F37" s="181">
        <f>SUM(F35,F33,F30,F28,F26,F21,F17)</f>
        <v>0</v>
      </c>
      <c r="G37" s="33">
        <f>G33+G35+G30+G28+G26+G21+G17</f>
        <v>0</v>
      </c>
      <c r="I37" s="182"/>
      <c r="J37" s="182"/>
      <c r="K37" s="182"/>
      <c r="L37" s="182"/>
      <c r="M37" s="182"/>
      <c r="N37" s="183">
        <f>SUM(N31:N36)</f>
        <v>0</v>
      </c>
      <c r="O37" s="107"/>
      <c r="P37" s="107"/>
      <c r="Q37" s="107"/>
      <c r="R37" s="107"/>
      <c r="S37" s="107"/>
      <c r="T37" s="107"/>
    </row>
    <row r="38" spans="1:20">
      <c r="O38" s="107"/>
    </row>
    <row r="39" spans="1:20">
      <c r="A39" s="1" t="s">
        <v>145</v>
      </c>
      <c r="O39" s="107"/>
    </row>
    <row r="40" spans="1:20">
      <c r="A40" s="248"/>
      <c r="B40" s="249"/>
      <c r="C40" s="249"/>
      <c r="D40" s="249"/>
      <c r="E40" s="249"/>
      <c r="F40" s="249"/>
      <c r="G40" s="250"/>
      <c r="I40" s="107"/>
      <c r="J40" s="107"/>
      <c r="K40" s="107"/>
      <c r="L40" s="107"/>
      <c r="M40" s="107"/>
      <c r="N40" s="107"/>
      <c r="O40" s="107"/>
      <c r="Q40" s="107"/>
      <c r="R40" s="107"/>
    </row>
    <row r="41" spans="1:20">
      <c r="A41" s="251"/>
      <c r="B41" s="252"/>
      <c r="C41" s="252"/>
      <c r="D41" s="252"/>
      <c r="E41" s="252"/>
      <c r="F41" s="252"/>
      <c r="G41" s="253"/>
      <c r="I41" s="107"/>
      <c r="J41" s="107"/>
      <c r="K41" s="107"/>
      <c r="L41" s="107"/>
      <c r="M41" s="107"/>
      <c r="N41" s="107"/>
      <c r="O41" s="107"/>
      <c r="Q41" s="107"/>
      <c r="R41" s="107"/>
    </row>
    <row r="42" spans="1:20">
      <c r="A42" s="251"/>
      <c r="B42" s="252"/>
      <c r="C42" s="252"/>
      <c r="D42" s="252"/>
      <c r="E42" s="252"/>
      <c r="F42" s="252"/>
      <c r="G42" s="253"/>
      <c r="I42" s="107"/>
      <c r="J42" s="107"/>
      <c r="K42" s="107"/>
      <c r="L42" s="107"/>
      <c r="M42" s="107"/>
      <c r="N42" s="107"/>
      <c r="O42" s="107"/>
      <c r="Q42" s="107"/>
      <c r="R42" s="107"/>
    </row>
    <row r="43" spans="1:20">
      <c r="A43" s="251"/>
      <c r="B43" s="252"/>
      <c r="C43" s="252"/>
      <c r="D43" s="252"/>
      <c r="E43" s="252"/>
      <c r="F43" s="252"/>
      <c r="G43" s="253"/>
      <c r="I43" s="107"/>
      <c r="J43" s="107"/>
      <c r="K43" s="107"/>
      <c r="L43" s="107"/>
      <c r="M43" s="107"/>
      <c r="N43" s="107"/>
      <c r="O43" s="107"/>
      <c r="Q43" s="107"/>
      <c r="R43" s="107"/>
    </row>
    <row r="44" spans="1:20">
      <c r="A44" s="251"/>
      <c r="B44" s="252"/>
      <c r="C44" s="252"/>
      <c r="D44" s="252"/>
      <c r="E44" s="252"/>
      <c r="F44" s="252"/>
      <c r="G44" s="253"/>
      <c r="I44" s="107"/>
      <c r="J44" s="107"/>
      <c r="K44" s="107"/>
      <c r="L44" s="107"/>
      <c r="M44" s="107"/>
      <c r="N44" s="107"/>
      <c r="O44" s="107"/>
      <c r="Q44" s="107"/>
      <c r="R44" s="107"/>
    </row>
    <row r="45" spans="1:20">
      <c r="A45" s="251"/>
      <c r="B45" s="252"/>
      <c r="C45" s="252"/>
      <c r="D45" s="252"/>
      <c r="E45" s="252"/>
      <c r="F45" s="252"/>
      <c r="G45" s="253"/>
      <c r="I45" s="107"/>
      <c r="J45" s="107"/>
      <c r="K45" s="107"/>
      <c r="L45" s="107"/>
      <c r="M45" s="107"/>
      <c r="N45" s="107"/>
      <c r="O45" s="107"/>
      <c r="Q45" s="107"/>
      <c r="R45" s="107"/>
    </row>
    <row r="46" spans="1:20">
      <c r="A46" s="254"/>
      <c r="B46" s="255"/>
      <c r="C46" s="255"/>
      <c r="D46" s="255"/>
      <c r="E46" s="255"/>
      <c r="F46" s="255"/>
      <c r="G46" s="256"/>
      <c r="I46" s="107"/>
      <c r="J46" s="107"/>
      <c r="K46" s="107"/>
      <c r="L46" s="107"/>
      <c r="M46" s="107"/>
      <c r="N46" s="107"/>
      <c r="Q46" s="107"/>
      <c r="R46" s="107"/>
    </row>
    <row r="47" spans="1:20">
      <c r="I47" s="107"/>
      <c r="J47" s="107"/>
      <c r="K47" s="107"/>
      <c r="L47" s="107"/>
      <c r="M47" s="107"/>
      <c r="N47" s="107"/>
      <c r="Q47" s="107"/>
      <c r="R47" s="107"/>
    </row>
    <row r="48" spans="1:20">
      <c r="Q48" s="107"/>
      <c r="R48" s="107"/>
    </row>
    <row r="51" spans="1:70">
      <c r="A51" s="107"/>
      <c r="B51" s="107"/>
      <c r="C51" s="107"/>
      <c r="D51" s="107"/>
      <c r="E51" s="107"/>
      <c r="F51" s="107"/>
      <c r="G51" s="107"/>
    </row>
    <row r="52" spans="1:70">
      <c r="A52" s="107"/>
      <c r="B52" s="107"/>
      <c r="C52" s="107"/>
      <c r="D52" s="107"/>
      <c r="E52" s="107"/>
      <c r="F52" s="107"/>
      <c r="G52" s="107"/>
    </row>
    <row r="53" spans="1:70" s="13" customFormat="1">
      <c r="A53" s="107"/>
      <c r="B53" s="107"/>
      <c r="C53" s="107"/>
      <c r="D53" s="107"/>
      <c r="E53" s="107"/>
      <c r="F53" s="107"/>
      <c r="G53" s="107"/>
      <c r="H53" s="107"/>
      <c r="I53"/>
      <c r="J53"/>
      <c r="K53"/>
      <c r="L53"/>
      <c r="M53"/>
      <c r="N53"/>
      <c r="O53"/>
      <c r="P53" s="107"/>
      <c r="Q53"/>
      <c r="R53"/>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row>
    <row r="54" spans="1:70" s="13" customFormat="1">
      <c r="A54" s="107"/>
      <c r="B54" s="107"/>
      <c r="C54" s="107"/>
      <c r="D54" s="107"/>
      <c r="E54" s="107"/>
      <c r="F54" s="107"/>
      <c r="G54" s="107"/>
      <c r="H54" s="107"/>
      <c r="I54"/>
      <c r="J54"/>
      <c r="K54"/>
      <c r="L54"/>
      <c r="M54"/>
      <c r="N54"/>
      <c r="O54"/>
      <c r="P54" s="107"/>
      <c r="Q54"/>
      <c r="R54"/>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07"/>
    </row>
    <row r="55" spans="1:70" s="13" customFormat="1">
      <c r="A55" s="107"/>
      <c r="B55" s="107"/>
      <c r="C55" s="107"/>
      <c r="D55" s="107"/>
      <c r="E55" s="107"/>
      <c r="F55" s="107"/>
      <c r="G55" s="107"/>
      <c r="H55" s="107"/>
      <c r="I55"/>
      <c r="J55"/>
      <c r="K55"/>
      <c r="L55"/>
      <c r="M55"/>
      <c r="N55"/>
      <c r="O55"/>
      <c r="P55" s="107"/>
      <c r="Q55"/>
      <c r="R55"/>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7"/>
      <c r="BR55" s="107"/>
    </row>
    <row r="56" spans="1:70" s="13" customFormat="1">
      <c r="A56" s="107"/>
      <c r="B56" s="107"/>
      <c r="C56" s="107"/>
      <c r="D56" s="107"/>
      <c r="E56" s="107"/>
      <c r="F56" s="107"/>
      <c r="G56" s="107"/>
      <c r="H56" s="107"/>
      <c r="I56"/>
      <c r="J56"/>
      <c r="K56"/>
      <c r="L56"/>
      <c r="M56"/>
      <c r="N56"/>
      <c r="O56"/>
      <c r="P56" s="107"/>
      <c r="Q56"/>
      <c r="R56"/>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row>
    <row r="57" spans="1:70" s="13" customFormat="1">
      <c r="A57" s="107"/>
      <c r="B57" s="107"/>
      <c r="C57" s="107"/>
      <c r="D57" s="107"/>
      <c r="E57" s="107"/>
      <c r="F57" s="107"/>
      <c r="G57" s="107"/>
      <c r="H57" s="107"/>
      <c r="I57"/>
      <c r="J57"/>
      <c r="K57"/>
      <c r="L57"/>
      <c r="M57"/>
      <c r="N57"/>
      <c r="O57"/>
      <c r="P57" s="107"/>
      <c r="Q57"/>
      <c r="R5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row>
    <row r="58" spans="1:70" s="13" customFormat="1">
      <c r="A58" s="107"/>
      <c r="B58" s="107"/>
      <c r="C58" s="107"/>
      <c r="D58" s="107"/>
      <c r="E58" s="107"/>
      <c r="F58" s="107"/>
      <c r="G58" s="107"/>
      <c r="H58" s="107"/>
      <c r="I58"/>
      <c r="J58"/>
      <c r="K58"/>
      <c r="L58"/>
      <c r="M58"/>
      <c r="N58"/>
      <c r="O58"/>
      <c r="P58" s="107"/>
      <c r="Q58"/>
      <c r="R58"/>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row>
    <row r="59" spans="1:70" s="13" customFormat="1">
      <c r="A59" s="107"/>
      <c r="B59" s="107"/>
      <c r="C59" s="107"/>
      <c r="D59" s="107"/>
      <c r="E59" s="107"/>
      <c r="F59" s="107"/>
      <c r="G59" s="107"/>
      <c r="H59" s="107"/>
      <c r="I59"/>
      <c r="J59"/>
      <c r="K59"/>
      <c r="L59"/>
      <c r="M59"/>
      <c r="N59"/>
      <c r="O59"/>
      <c r="P59" s="107"/>
      <c r="Q59"/>
      <c r="R59"/>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row>
    <row r="60" spans="1:70" s="13" customFormat="1">
      <c r="A60"/>
      <c r="B60"/>
      <c r="C60"/>
      <c r="D60"/>
      <c r="E60"/>
      <c r="F60"/>
      <c r="G60"/>
      <c r="H60" s="107"/>
      <c r="I60"/>
      <c r="J60"/>
      <c r="K60"/>
      <c r="L60"/>
      <c r="M60"/>
      <c r="N60"/>
      <c r="O60"/>
      <c r="P60" s="107"/>
      <c r="Q60"/>
      <c r="R60"/>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row>
    <row r="61" spans="1:70" s="13" customFormat="1">
      <c r="A61"/>
      <c r="B61"/>
      <c r="C61"/>
      <c r="D61"/>
      <c r="E61"/>
      <c r="F61"/>
      <c r="G61"/>
      <c r="H61" s="107"/>
      <c r="I61"/>
      <c r="J61"/>
      <c r="K61"/>
      <c r="L61"/>
      <c r="M61"/>
      <c r="N61"/>
      <c r="O61"/>
      <c r="P61" s="107"/>
      <c r="Q61"/>
      <c r="R61"/>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row>
  </sheetData>
  <sheetProtection sheet="1" selectLockedCells="1"/>
  <mergeCells count="2">
    <mergeCell ref="Q12:R12"/>
    <mergeCell ref="A40:G46"/>
  </mergeCells>
  <conditionalFormatting sqref="C14:C16">
    <cfRule type="cellIs" dxfId="9" priority="10" operator="equal">
      <formula>"Band B"</formula>
    </cfRule>
  </conditionalFormatting>
  <conditionalFormatting sqref="E14">
    <cfRule type="expression" dxfId="8" priority="4">
      <formula>$C$14="N/A"</formula>
    </cfRule>
    <cfRule type="expression" dxfId="7" priority="5">
      <formula>"if($C$14=""n/a"",)"</formula>
    </cfRule>
    <cfRule type="expression" dxfId="6" priority="9">
      <formula>#REF!="n/a"</formula>
    </cfRule>
  </conditionalFormatting>
  <conditionalFormatting sqref="E15">
    <cfRule type="expression" dxfId="5" priority="3">
      <formula>$C$15="N/A"</formula>
    </cfRule>
    <cfRule type="expression" dxfId="4" priority="8">
      <formula>#REF!="n/a"</formula>
    </cfRule>
  </conditionalFormatting>
  <conditionalFormatting sqref="F16">
    <cfRule type="expression" dxfId="3" priority="2">
      <formula>$C$16="N/A"</formula>
    </cfRule>
    <cfRule type="expression" dxfId="2" priority="7">
      <formula>#REF!="n/a"</formula>
    </cfRule>
  </conditionalFormatting>
  <conditionalFormatting sqref="F34">
    <cfRule type="expression" dxfId="1" priority="1">
      <formula>$C$34="N/A"</formula>
    </cfRule>
    <cfRule type="expression" dxfId="0" priority="6">
      <formula>#REF!="N/A"</formula>
    </cfRule>
  </conditionalFormatting>
  <dataValidations count="1">
    <dataValidation type="list" allowBlank="1" showInputMessage="1" showErrorMessage="1" sqref="D18" xr:uid="{00000000-0002-0000-0200-000000000000}">
      <formula1>"1,2,3"</formula1>
    </dataValidation>
  </dataValidations>
  <pageMargins left="0.25" right="0.25" top="0.75" bottom="0.75" header="0.3" footer="0.3"/>
  <pageSetup paperSize="9" scale="61"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lists!$A$27:$A$28</xm:f>
          </x14:formula1>
          <xm:sqref>B3</xm:sqref>
        </x14:dataValidation>
        <x14:dataValidation type="list" allowBlank="1" showInputMessage="1" showErrorMessage="1" xr:uid="{00000000-0002-0000-0200-000002000000}">
          <x14:formula1>
            <xm:f>lists!$N$3:$N$24</xm:f>
          </x14:formula1>
          <xm:sqref>B5</xm:sqref>
        </x14:dataValidation>
        <x14:dataValidation type="list" allowBlank="1" showInputMessage="1" showErrorMessage="1" xr:uid="{00000000-0002-0000-0200-000003000000}">
          <x14:formula1>
            <xm:f>lists!$P$2:$P$3</xm:f>
          </x14:formula1>
          <xm:sqref>B9</xm:sqref>
        </x14:dataValidation>
      </x14:dataValidations>
    </ext>
    <ext uri="smNativeData">
      <pm:sheetPrefs xmlns:pm="smNativeData" day="1611305995" outlineProtect="1" showHorizontalRuler="1" showVerticalRuler="1" showAltShade="0">
        <pm:shade id="0" type="0" fgLvl="100" fgClr="000000" bgLvl="100" bgClr="FFFFFF"/>
        <pm:shade id="1" type="0" fgLvl="100" fgClr="000000" bgLvl="100" bgClr="FFFFFF"/>
      </pm:sheetPref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8"/>
  <sheetViews>
    <sheetView workbookViewId="0">
      <selection activeCell="B28" sqref="B28"/>
    </sheetView>
  </sheetViews>
  <sheetFormatPr defaultColWidth="8.85546875" defaultRowHeight="15"/>
  <cols>
    <col min="1" max="4" width="10.42578125" customWidth="1"/>
    <col min="6" max="6" width="10.42578125" customWidth="1"/>
    <col min="8" max="8" width="10.42578125" customWidth="1"/>
    <col min="10" max="10" width="17.28515625" customWidth="1"/>
    <col min="12" max="12" width="17.85546875" customWidth="1"/>
    <col min="14" max="14" width="10.42578125" customWidth="1"/>
    <col min="16" max="16" width="10.42578125" customWidth="1"/>
  </cols>
  <sheetData>
    <row r="1" spans="1:16">
      <c r="A1" t="s">
        <v>146</v>
      </c>
      <c r="B1" t="s">
        <v>147</v>
      </c>
      <c r="C1" t="s">
        <v>148</v>
      </c>
      <c r="D1" t="s">
        <v>114</v>
      </c>
      <c r="F1" t="s">
        <v>149</v>
      </c>
      <c r="H1" t="s">
        <v>150</v>
      </c>
      <c r="J1" t="s">
        <v>151</v>
      </c>
      <c r="L1" t="s">
        <v>152</v>
      </c>
      <c r="N1" t="s">
        <v>153</v>
      </c>
      <c r="P1" t="s">
        <v>153</v>
      </c>
    </row>
    <row r="2" spans="1:16">
      <c r="A2">
        <v>0</v>
      </c>
      <c r="B2">
        <v>0</v>
      </c>
      <c r="C2">
        <v>0</v>
      </c>
      <c r="D2">
        <v>0</v>
      </c>
      <c r="F2">
        <v>0</v>
      </c>
      <c r="H2" t="s">
        <v>29</v>
      </c>
      <c r="J2">
        <v>1</v>
      </c>
      <c r="L2">
        <v>0</v>
      </c>
      <c r="N2" t="s">
        <v>86</v>
      </c>
      <c r="P2" t="s">
        <v>154</v>
      </c>
    </row>
    <row r="3" spans="1:16">
      <c r="A3">
        <v>3</v>
      </c>
      <c r="B3">
        <v>0.5</v>
      </c>
      <c r="C3">
        <v>1.5</v>
      </c>
      <c r="D3">
        <v>1</v>
      </c>
      <c r="F3">
        <v>1</v>
      </c>
      <c r="H3" t="s">
        <v>11</v>
      </c>
      <c r="J3">
        <v>2</v>
      </c>
      <c r="L3">
        <v>0.5</v>
      </c>
      <c r="N3" t="s">
        <v>155</v>
      </c>
      <c r="P3" t="s">
        <v>156</v>
      </c>
    </row>
    <row r="4" spans="1:16">
      <c r="F4">
        <v>2</v>
      </c>
      <c r="J4">
        <v>3</v>
      </c>
      <c r="L4">
        <v>1</v>
      </c>
      <c r="N4" t="s">
        <v>157</v>
      </c>
    </row>
    <row r="5" spans="1:16">
      <c r="J5">
        <v>4</v>
      </c>
      <c r="L5">
        <v>1.5</v>
      </c>
      <c r="N5" t="s">
        <v>158</v>
      </c>
    </row>
    <row r="6" spans="1:16">
      <c r="J6">
        <v>5</v>
      </c>
      <c r="L6">
        <v>2</v>
      </c>
      <c r="N6" t="s">
        <v>159</v>
      </c>
    </row>
    <row r="7" spans="1:16">
      <c r="A7" t="s">
        <v>153</v>
      </c>
      <c r="J7">
        <v>6</v>
      </c>
      <c r="L7">
        <v>2.5</v>
      </c>
      <c r="N7" t="s">
        <v>160</v>
      </c>
    </row>
    <row r="8" spans="1:16">
      <c r="A8">
        <v>0</v>
      </c>
      <c r="J8">
        <v>7</v>
      </c>
      <c r="L8">
        <v>3</v>
      </c>
      <c r="N8" t="s">
        <v>161</v>
      </c>
    </row>
    <row r="9" spans="1:16">
      <c r="A9">
        <v>0.5</v>
      </c>
      <c r="J9">
        <v>8</v>
      </c>
      <c r="N9" t="s">
        <v>162</v>
      </c>
    </row>
    <row r="10" spans="1:16">
      <c r="A10">
        <v>1</v>
      </c>
      <c r="J10">
        <v>9</v>
      </c>
      <c r="N10" t="s">
        <v>163</v>
      </c>
    </row>
    <row r="11" spans="1:16">
      <c r="J11">
        <v>10</v>
      </c>
      <c r="N11" t="s">
        <v>164</v>
      </c>
    </row>
    <row r="12" spans="1:16">
      <c r="J12">
        <v>11</v>
      </c>
      <c r="N12" t="s">
        <v>165</v>
      </c>
    </row>
    <row r="13" spans="1:16">
      <c r="J13">
        <v>12</v>
      </c>
      <c r="N13" t="s">
        <v>166</v>
      </c>
    </row>
    <row r="14" spans="1:16">
      <c r="J14">
        <v>13</v>
      </c>
      <c r="N14" t="s">
        <v>167</v>
      </c>
    </row>
    <row r="15" spans="1:16">
      <c r="A15" t="s">
        <v>62</v>
      </c>
      <c r="B15">
        <v>10</v>
      </c>
      <c r="J15">
        <v>14</v>
      </c>
      <c r="N15" t="s">
        <v>168</v>
      </c>
    </row>
    <row r="16" spans="1:16">
      <c r="A16" t="s">
        <v>67</v>
      </c>
      <c r="J16">
        <v>15</v>
      </c>
      <c r="N16" t="s">
        <v>169</v>
      </c>
    </row>
    <row r="17" spans="1:14">
      <c r="A17" t="s">
        <v>117</v>
      </c>
      <c r="J17">
        <v>16</v>
      </c>
      <c r="N17" t="s">
        <v>170</v>
      </c>
    </row>
    <row r="18" spans="1:14">
      <c r="A18" t="s">
        <v>120</v>
      </c>
      <c r="J18">
        <v>17</v>
      </c>
      <c r="N18" t="s">
        <v>171</v>
      </c>
    </row>
    <row r="19" spans="1:14">
      <c r="A19" t="s">
        <v>122</v>
      </c>
      <c r="J19">
        <v>18</v>
      </c>
      <c r="N19" t="s">
        <v>172</v>
      </c>
    </row>
    <row r="20" spans="1:14">
      <c r="A20" t="s">
        <v>173</v>
      </c>
      <c r="J20">
        <v>19</v>
      </c>
      <c r="N20" t="s">
        <v>174</v>
      </c>
    </row>
    <row r="21" spans="1:14">
      <c r="A21" t="s">
        <v>123</v>
      </c>
      <c r="J21">
        <v>20</v>
      </c>
      <c r="N21" t="s">
        <v>175</v>
      </c>
    </row>
    <row r="22" spans="1:14">
      <c r="A22" t="s">
        <v>77</v>
      </c>
      <c r="J22">
        <v>21</v>
      </c>
      <c r="N22" t="s">
        <v>176</v>
      </c>
    </row>
    <row r="23" spans="1:14">
      <c r="J23">
        <v>22</v>
      </c>
      <c r="N23" t="s">
        <v>177</v>
      </c>
    </row>
    <row r="24" spans="1:14">
      <c r="N24" t="s">
        <v>178</v>
      </c>
    </row>
    <row r="26" spans="1:14">
      <c r="A26" t="s">
        <v>153</v>
      </c>
    </row>
    <row r="27" spans="1:14">
      <c r="A27" t="s">
        <v>5</v>
      </c>
    </row>
    <row r="28" spans="1:14">
      <c r="A28" t="s">
        <v>6</v>
      </c>
    </row>
  </sheetData>
  <pageMargins left="0.7" right="0.7" top="0.75" bottom="0.75" header="0.3" footer="0.3"/>
  <pageSetup paperSize="9" fitToWidth="0" pageOrder="overThenDown" orientation="portrait"/>
  <tableParts count="12">
    <tablePart r:id="rId1"/>
    <tablePart r:id="rId2"/>
    <tablePart r:id="rId3"/>
    <tablePart r:id="rId4"/>
    <tablePart r:id="rId5"/>
    <tablePart r:id="rId6"/>
    <tablePart r:id="rId7"/>
    <tablePart r:id="rId8"/>
    <tablePart r:id="rId9"/>
    <tablePart r:id="rId10"/>
    <tablePart r:id="rId11"/>
    <tablePart r:id="rId12"/>
  </tableParts>
  <extLst>
    <ext uri="smNativeData">
      <pm:sheetPrefs xmlns:pm="smNativeData" day="1611305995" outlineProtect="1" showHorizontalRuler="1" showVerticalRuler="1" showAltShade="0">
        <pm:shade id="0" type="0" fgLvl="100" fgClr="000000" bgLvl="100" bgClr="FFFFFF"/>
        <pm:shade id="1" type="0" fgLvl="100" fgClr="000000" bgLvl="100" bgClr="FFFFFF"/>
      </pm:sheetPref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18D75690787840B4D86D4C6307FE3E" ma:contentTypeVersion="11" ma:contentTypeDescription="Create a new document." ma:contentTypeScope="" ma:versionID="53c0cb2eb75dfc192992f9adec987049">
  <xsd:schema xmlns:xsd="http://www.w3.org/2001/XMLSchema" xmlns:xs="http://www.w3.org/2001/XMLSchema" xmlns:p="http://schemas.microsoft.com/office/2006/metadata/properties" xmlns:ns2="7991591d-ed43-47f4-bcbd-d4fab9cff40a" xmlns:ns3="b284fee0-584b-44a4-9f0d-5de850140b68" targetNamespace="http://schemas.microsoft.com/office/2006/metadata/properties" ma:root="true" ma:fieldsID="331923d2bb48b3a40b86a8af8e9e9bb5" ns2:_="" ns3:_="">
    <xsd:import namespace="7991591d-ed43-47f4-bcbd-d4fab9cff40a"/>
    <xsd:import namespace="b284fee0-584b-44a4-9f0d-5de850140b6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91591d-ed43-47f4-bcbd-d4fab9cff4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e49ff12-39f2-416e-aa91-245a66e6104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84fee0-584b-44a4-9f0d-5de850140b6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806819a-7255-44cd-b04a-626b0a9e1771}" ma:internalName="TaxCatchAll" ma:showField="CatchAllData" ma:web="b284fee0-584b-44a4-9f0d-5de850140b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91591d-ed43-47f4-bcbd-d4fab9cff40a">
      <Terms xmlns="http://schemas.microsoft.com/office/infopath/2007/PartnerControls"/>
    </lcf76f155ced4ddcb4097134ff3c332f>
    <TaxCatchAll xmlns="b284fee0-584b-44a4-9f0d-5de850140b68" xsi:nil="true"/>
  </documentManagement>
</p:properties>
</file>

<file path=customXml/itemProps1.xml><?xml version="1.0" encoding="utf-8"?>
<ds:datastoreItem xmlns:ds="http://schemas.openxmlformats.org/officeDocument/2006/customXml" ds:itemID="{0112106D-B458-4185-BA84-6D1481018080}"/>
</file>

<file path=customXml/itemProps2.xml><?xml version="1.0" encoding="utf-8"?>
<ds:datastoreItem xmlns:ds="http://schemas.openxmlformats.org/officeDocument/2006/customXml" ds:itemID="{AA11D270-F9CD-4B3F-BCFB-AEF1B6467887}"/>
</file>

<file path=customXml/itemProps3.xml><?xml version="1.0" encoding="utf-8"?>
<ds:datastoreItem xmlns:ds="http://schemas.openxmlformats.org/officeDocument/2006/customXml" ds:itemID="{BB743EE9-15D1-4E7A-B3B2-008E4A9EB3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 Campbell</dc:creator>
  <cp:keywords/>
  <dc:description/>
  <cp:lastModifiedBy/>
  <cp:revision>0</cp:revision>
  <dcterms:created xsi:type="dcterms:W3CDTF">2018-05-08T10:01:24Z</dcterms:created>
  <dcterms:modified xsi:type="dcterms:W3CDTF">2024-06-24T14:54:02Z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0x010100FC634DC48761D34EB9D88255308910B7</vt:lpwstr>
  </property>
</Properties>
</file>